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496" windowHeight="11016"/>
  </bookViews>
  <sheets>
    <sheet name="Лист1" sheetId="1" r:id="rId1"/>
  </sheets>
  <definedNames>
    <definedName name="_xlnm.Print_Area" localSheetId="0">Лист1!$A$1:$H$135</definedName>
  </definedNames>
  <calcPr calcId="145621"/>
</workbook>
</file>

<file path=xl/calcChain.xml><?xml version="1.0" encoding="utf-8"?>
<calcChain xmlns="http://schemas.openxmlformats.org/spreadsheetml/2006/main">
  <c r="G107" i="1" l="1"/>
  <c r="E107" i="1"/>
  <c r="C107" i="1"/>
  <c r="B106" i="1"/>
  <c r="D106" i="1" s="1"/>
  <c r="G105" i="1"/>
  <c r="E105" i="1"/>
  <c r="C105" i="1"/>
  <c r="B104" i="1"/>
  <c r="B105" i="1" s="1"/>
  <c r="G103" i="1"/>
  <c r="E103" i="1"/>
  <c r="C103" i="1"/>
  <c r="B102" i="1"/>
  <c r="D102" i="1" s="1"/>
  <c r="G100" i="1"/>
  <c r="E100" i="1"/>
  <c r="C100" i="1"/>
  <c r="B100" i="1"/>
  <c r="D99" i="1"/>
  <c r="D100" i="1" s="1"/>
  <c r="G97" i="1"/>
  <c r="F97" i="1"/>
  <c r="E97" i="1"/>
  <c r="C97" i="1"/>
  <c r="B97" i="1"/>
  <c r="H96" i="1"/>
  <c r="H97" i="1" s="1"/>
  <c r="D96" i="1"/>
  <c r="D97" i="1" s="1"/>
  <c r="G95" i="1"/>
  <c r="E95" i="1"/>
  <c r="C95" i="1"/>
  <c r="B95" i="1"/>
  <c r="F94" i="1"/>
  <c r="H94" i="1" s="1"/>
  <c r="H95" i="1" s="1"/>
  <c r="D94" i="1"/>
  <c r="D95" i="1" s="1"/>
  <c r="G93" i="1"/>
  <c r="E93" i="1"/>
  <c r="C93" i="1"/>
  <c r="B93" i="1"/>
  <c r="D92" i="1"/>
  <c r="F92" i="1" s="1"/>
  <c r="H92" i="1" s="1"/>
  <c r="H93" i="1" s="1"/>
  <c r="G91" i="1"/>
  <c r="E91" i="1"/>
  <c r="C91" i="1"/>
  <c r="B91" i="1"/>
  <c r="F90" i="1"/>
  <c r="H90" i="1" s="1"/>
  <c r="H91" i="1" s="1"/>
  <c r="D90" i="1"/>
  <c r="D91" i="1" s="1"/>
  <c r="G89" i="1"/>
  <c r="E89" i="1"/>
  <c r="C89" i="1"/>
  <c r="B89" i="1"/>
  <c r="D88" i="1"/>
  <c r="F88" i="1" s="1"/>
  <c r="H88" i="1" s="1"/>
  <c r="H89" i="1" s="1"/>
  <c r="G87" i="1"/>
  <c r="E87" i="1"/>
  <c r="C87" i="1"/>
  <c r="B87" i="1"/>
  <c r="F86" i="1"/>
  <c r="H86" i="1" s="1"/>
  <c r="H87" i="1" s="1"/>
  <c r="D86" i="1"/>
  <c r="D87" i="1" s="1"/>
  <c r="G85" i="1"/>
  <c r="E85" i="1"/>
  <c r="C85" i="1"/>
  <c r="B85" i="1"/>
  <c r="D84" i="1"/>
  <c r="F84" i="1" s="1"/>
  <c r="H84" i="1" s="1"/>
  <c r="H85" i="1" s="1"/>
  <c r="G83" i="1"/>
  <c r="E83" i="1"/>
  <c r="C83" i="1"/>
  <c r="B83" i="1"/>
  <c r="F82" i="1"/>
  <c r="H82" i="1" s="1"/>
  <c r="H83" i="1" s="1"/>
  <c r="D82" i="1"/>
  <c r="D83" i="1" s="1"/>
  <c r="G81" i="1"/>
  <c r="E81" i="1"/>
  <c r="C81" i="1"/>
  <c r="B81" i="1"/>
  <c r="D80" i="1"/>
  <c r="F80" i="1" s="1"/>
  <c r="H80" i="1" s="1"/>
  <c r="H81" i="1" s="1"/>
  <c r="G79" i="1"/>
  <c r="F79" i="1"/>
  <c r="E79" i="1"/>
  <c r="C79" i="1"/>
  <c r="B79" i="1"/>
  <c r="H78" i="1"/>
  <c r="H79" i="1" s="1"/>
  <c r="D78" i="1"/>
  <c r="D79" i="1" s="1"/>
  <c r="G76" i="1"/>
  <c r="F76" i="1"/>
  <c r="E76" i="1"/>
  <c r="C76" i="1"/>
  <c r="B76" i="1"/>
  <c r="H75" i="1"/>
  <c r="H76" i="1" s="1"/>
  <c r="D75" i="1"/>
  <c r="D76" i="1" s="1"/>
  <c r="G74" i="1"/>
  <c r="F74" i="1"/>
  <c r="E74" i="1"/>
  <c r="C74" i="1"/>
  <c r="B74" i="1"/>
  <c r="H73" i="1"/>
  <c r="H74" i="1" s="1"/>
  <c r="D73" i="1"/>
  <c r="D74" i="1" s="1"/>
  <c r="G72" i="1"/>
  <c r="F72" i="1"/>
  <c r="E72" i="1"/>
  <c r="C72" i="1"/>
  <c r="B72" i="1"/>
  <c r="H71" i="1"/>
  <c r="H72" i="1" s="1"/>
  <c r="D71" i="1"/>
  <c r="D72" i="1" s="1"/>
  <c r="G70" i="1"/>
  <c r="F70" i="1"/>
  <c r="E70" i="1"/>
  <c r="C70" i="1"/>
  <c r="B70" i="1"/>
  <c r="H69" i="1"/>
  <c r="H70" i="1" s="1"/>
  <c r="D69" i="1"/>
  <c r="D70" i="1" s="1"/>
  <c r="G68" i="1"/>
  <c r="E68" i="1"/>
  <c r="C68" i="1"/>
  <c r="B68" i="1"/>
  <c r="D67" i="1"/>
  <c r="D68" i="1" s="1"/>
  <c r="G66" i="1"/>
  <c r="E66" i="1"/>
  <c r="C66" i="1"/>
  <c r="B66" i="1"/>
  <c r="D65" i="1"/>
  <c r="D66" i="1" s="1"/>
  <c r="G64" i="1"/>
  <c r="E64" i="1"/>
  <c r="C64" i="1"/>
  <c r="B64" i="1"/>
  <c r="D63" i="1"/>
  <c r="D64" i="1" s="1"/>
  <c r="F62" i="1"/>
  <c r="E62" i="1"/>
  <c r="C62" i="1"/>
  <c r="B62" i="1"/>
  <c r="H61" i="1"/>
  <c r="H62" i="1" s="1"/>
  <c r="G61" i="1"/>
  <c r="G62" i="1" s="1"/>
  <c r="D61" i="1"/>
  <c r="D62" i="1" s="1"/>
  <c r="G60" i="1"/>
  <c r="E60" i="1"/>
  <c r="C60" i="1"/>
  <c r="B60" i="1"/>
  <c r="D59" i="1"/>
  <c r="D60" i="1" s="1"/>
  <c r="G58" i="1"/>
  <c r="F58" i="1"/>
  <c r="E58" i="1"/>
  <c r="C58" i="1"/>
  <c r="B58" i="1"/>
  <c r="H57" i="1"/>
  <c r="H58" i="1" s="1"/>
  <c r="D57" i="1"/>
  <c r="D58" i="1" s="1"/>
  <c r="G56" i="1"/>
  <c r="F56" i="1"/>
  <c r="E56" i="1"/>
  <c r="C56" i="1"/>
  <c r="B56" i="1"/>
  <c r="H55" i="1"/>
  <c r="H56" i="1" s="1"/>
  <c r="D55" i="1"/>
  <c r="D56" i="1" s="1"/>
  <c r="G54" i="1"/>
  <c r="F54" i="1"/>
  <c r="E54" i="1"/>
  <c r="C54" i="1"/>
  <c r="B54" i="1"/>
  <c r="H53" i="1"/>
  <c r="H54" i="1" s="1"/>
  <c r="D53" i="1"/>
  <c r="D54" i="1" s="1"/>
  <c r="D81" i="1" l="1"/>
  <c r="D85" i="1"/>
  <c r="D89" i="1"/>
  <c r="D93" i="1"/>
  <c r="D104" i="1"/>
  <c r="D105" i="1" s="1"/>
  <c r="D103" i="1"/>
  <c r="F102" i="1"/>
  <c r="D107" i="1"/>
  <c r="F106" i="1"/>
  <c r="F81" i="1"/>
  <c r="F83" i="1"/>
  <c r="F85" i="1"/>
  <c r="F87" i="1"/>
  <c r="F89" i="1"/>
  <c r="F91" i="1"/>
  <c r="F93" i="1"/>
  <c r="F95" i="1"/>
  <c r="B103" i="1"/>
  <c r="B107" i="1"/>
  <c r="F59" i="1"/>
  <c r="F63" i="1"/>
  <c r="F65" i="1"/>
  <c r="F67" i="1"/>
  <c r="F99" i="1"/>
  <c r="F104" i="1"/>
  <c r="F100" i="1" l="1"/>
  <c r="H99" i="1"/>
  <c r="H100" i="1" s="1"/>
  <c r="F66" i="1"/>
  <c r="H65" i="1"/>
  <c r="H66" i="1" s="1"/>
  <c r="F60" i="1"/>
  <c r="H59" i="1"/>
  <c r="H60" i="1" s="1"/>
  <c r="F105" i="1"/>
  <c r="H104" i="1"/>
  <c r="H105" i="1" s="1"/>
  <c r="F68" i="1"/>
  <c r="H67" i="1"/>
  <c r="H68" i="1" s="1"/>
  <c r="F64" i="1"/>
  <c r="H63" i="1"/>
  <c r="H64" i="1" s="1"/>
  <c r="H106" i="1"/>
  <c r="H107" i="1" s="1"/>
  <c r="F107" i="1"/>
  <c r="H102" i="1"/>
  <c r="H103" i="1" s="1"/>
  <c r="F103" i="1"/>
  <c r="H37" i="1" l="1"/>
  <c r="K58" i="1"/>
  <c r="G123" i="1"/>
  <c r="F123" i="1"/>
  <c r="E123" i="1"/>
  <c r="B123" i="1"/>
  <c r="H122" i="1"/>
  <c r="H123" i="1" s="1"/>
  <c r="D122" i="1"/>
  <c r="D123" i="1" s="1"/>
  <c r="G119" i="1"/>
  <c r="F119" i="1"/>
  <c r="E119" i="1"/>
  <c r="C119" i="1"/>
  <c r="C123" i="1" s="1"/>
  <c r="B119" i="1"/>
  <c r="H118" i="1"/>
  <c r="H119" i="1" s="1"/>
  <c r="D118" i="1"/>
  <c r="D119" i="1" s="1"/>
  <c r="H124" i="1"/>
  <c r="H125" i="1" s="1"/>
  <c r="H120" i="1"/>
  <c r="H121" i="1" s="1"/>
  <c r="H116" i="1"/>
  <c r="H117" i="1" s="1"/>
  <c r="H127" i="1"/>
  <c r="D127" i="1"/>
  <c r="G125" i="1"/>
  <c r="F125" i="1"/>
  <c r="E125" i="1"/>
  <c r="B125" i="1"/>
  <c r="D124" i="1"/>
  <c r="D125" i="1" s="1"/>
  <c r="G121" i="1"/>
  <c r="F121" i="1"/>
  <c r="E121" i="1"/>
  <c r="C121" i="1"/>
  <c r="C125" i="1" s="1"/>
  <c r="B121" i="1"/>
  <c r="D120" i="1"/>
  <c r="D121" i="1" s="1"/>
  <c r="G117" i="1"/>
  <c r="F117" i="1"/>
  <c r="E117" i="1"/>
  <c r="C117" i="1"/>
  <c r="B117" i="1"/>
  <c r="D116" i="1"/>
  <c r="D117" i="1" s="1"/>
  <c r="G115" i="1"/>
  <c r="F115" i="1"/>
  <c r="E115" i="1"/>
  <c r="C115" i="1"/>
  <c r="B115" i="1"/>
  <c r="H114" i="1"/>
  <c r="H115" i="1" s="1"/>
  <c r="D114" i="1"/>
  <c r="D115" i="1" s="1"/>
  <c r="G113" i="1"/>
  <c r="E113" i="1"/>
  <c r="C113" i="1"/>
  <c r="B113" i="1"/>
  <c r="D112" i="1"/>
  <c r="D113" i="1" s="1"/>
  <c r="G111" i="1"/>
  <c r="E111" i="1"/>
  <c r="C111" i="1"/>
  <c r="B111" i="1"/>
  <c r="H110" i="1"/>
  <c r="D110" i="1"/>
  <c r="D111" i="1" s="1"/>
  <c r="D35" i="1"/>
  <c r="F35" i="1" s="1"/>
  <c r="D33" i="1"/>
  <c r="F33" i="1" s="1"/>
  <c r="D30" i="1"/>
  <c r="F30" i="1" s="1"/>
  <c r="D28" i="1"/>
  <c r="F28" i="1" s="1"/>
  <c r="H111" i="1" l="1"/>
  <c r="F111" i="1"/>
  <c r="H112" i="1" l="1"/>
  <c r="K116" i="1" s="1"/>
  <c r="F113" i="1"/>
  <c r="H113" i="1" l="1"/>
  <c r="C22" i="1"/>
  <c r="B22" i="1"/>
  <c r="B42" i="1" l="1"/>
  <c r="C128" i="1"/>
  <c r="E128" i="1"/>
  <c r="G128" i="1"/>
  <c r="B128" i="1"/>
  <c r="H128" i="1"/>
  <c r="F128" i="1" l="1"/>
  <c r="D128" i="1"/>
  <c r="D132" i="1" l="1"/>
  <c r="F132" i="1" s="1"/>
  <c r="H132" i="1" s="1"/>
  <c r="C49" i="1"/>
  <c r="B49" i="1"/>
  <c r="C45" i="1"/>
  <c r="B45" i="1"/>
  <c r="H28" i="1"/>
  <c r="H30" i="1"/>
  <c r="J28" i="1" l="1"/>
  <c r="D47" i="1"/>
  <c r="F47" i="1" s="1"/>
  <c r="H47" i="1" l="1"/>
  <c r="G133" i="1"/>
  <c r="E133" i="1"/>
  <c r="C133" i="1"/>
  <c r="B133" i="1"/>
  <c r="D133" i="1"/>
  <c r="D40" i="1"/>
  <c r="F40" i="1" s="1"/>
  <c r="H40" i="1" l="1"/>
  <c r="F133" i="1" l="1"/>
  <c r="H133" i="1"/>
  <c r="D37" i="1"/>
  <c r="D22" i="1" l="1"/>
  <c r="F22" i="1" s="1"/>
  <c r="D19" i="1" l="1"/>
  <c r="F19" i="1" s="1"/>
  <c r="D130" i="1" l="1"/>
  <c r="F130" i="1" s="1"/>
  <c r="H130" i="1" s="1"/>
  <c r="G131" i="1" l="1"/>
  <c r="E131" i="1"/>
  <c r="C131" i="1"/>
  <c r="B131" i="1"/>
  <c r="F131" i="1" l="1"/>
  <c r="D131" i="1"/>
  <c r="H131" i="1"/>
  <c r="E46" i="1"/>
  <c r="G48" i="1"/>
  <c r="E48" i="1"/>
  <c r="C48" i="1"/>
  <c r="B48" i="1"/>
  <c r="G46" i="1"/>
  <c r="C46" i="1"/>
  <c r="B46" i="1"/>
  <c r="D45" i="1"/>
  <c r="F45" i="1" s="1"/>
  <c r="D42" i="1"/>
  <c r="F42" i="1" s="1"/>
  <c r="G43" i="1"/>
  <c r="E43" i="1"/>
  <c r="C43" i="1"/>
  <c r="B43" i="1"/>
  <c r="F38" i="1"/>
  <c r="G38" i="1"/>
  <c r="E38" i="1"/>
  <c r="C38" i="1"/>
  <c r="B38" i="1"/>
  <c r="G36" i="1"/>
  <c r="E36" i="1"/>
  <c r="C36" i="1"/>
  <c r="B36" i="1"/>
  <c r="D29" i="1"/>
  <c r="G29" i="1"/>
  <c r="E29" i="1"/>
  <c r="C29" i="1"/>
  <c r="B29" i="1"/>
  <c r="D25" i="1"/>
  <c r="F25" i="1" s="1"/>
  <c r="H25" i="1" s="1"/>
  <c r="H22" i="1"/>
  <c r="H23" i="1" s="1"/>
  <c r="H19" i="1"/>
  <c r="H20" i="1" s="1"/>
  <c r="D134" i="1"/>
  <c r="D49" i="1"/>
  <c r="G135" i="1"/>
  <c r="E135" i="1"/>
  <c r="C135" i="1"/>
  <c r="B135" i="1"/>
  <c r="G50" i="1"/>
  <c r="E50" i="1"/>
  <c r="C50" i="1"/>
  <c r="B50" i="1"/>
  <c r="G41" i="1"/>
  <c r="E41" i="1"/>
  <c r="C41" i="1"/>
  <c r="B41" i="1"/>
  <c r="G34" i="1"/>
  <c r="E34" i="1"/>
  <c r="C34" i="1"/>
  <c r="B34" i="1"/>
  <c r="G31" i="1"/>
  <c r="E31" i="1"/>
  <c r="C31" i="1"/>
  <c r="B31" i="1"/>
  <c r="G26" i="1"/>
  <c r="E26" i="1"/>
  <c r="C26" i="1"/>
  <c r="B26" i="1"/>
  <c r="G23" i="1"/>
  <c r="E23" i="1"/>
  <c r="C23" i="1"/>
  <c r="B23" i="1"/>
  <c r="C20" i="1"/>
  <c r="D20" i="1"/>
  <c r="E20" i="1"/>
  <c r="F20" i="1"/>
  <c r="G20" i="1"/>
  <c r="B20" i="1"/>
  <c r="D43" i="1" l="1"/>
  <c r="F49" i="1"/>
  <c r="H49" i="1" s="1"/>
  <c r="H50" i="1" s="1"/>
  <c r="H35" i="1"/>
  <c r="H36" i="1" s="1"/>
  <c r="H26" i="1"/>
  <c r="D41" i="1"/>
  <c r="D36" i="1"/>
  <c r="D34" i="1"/>
  <c r="D135" i="1"/>
  <c r="D38" i="1"/>
  <c r="H38" i="1"/>
  <c r="D50" i="1"/>
  <c r="D46" i="1"/>
  <c r="D48" i="1"/>
  <c r="D23" i="1"/>
  <c r="H42" i="1"/>
  <c r="H43" i="1" s="1"/>
  <c r="F43" i="1"/>
  <c r="H41" i="1"/>
  <c r="F41" i="1"/>
  <c r="F34" i="1"/>
  <c r="H33" i="1"/>
  <c r="D26" i="1"/>
  <c r="D31" i="1"/>
  <c r="F26" i="1"/>
  <c r="F23" i="1"/>
  <c r="H34" i="1" l="1"/>
  <c r="J36" i="1"/>
  <c r="F36" i="1"/>
  <c r="H134" i="1"/>
  <c r="F135" i="1"/>
  <c r="F50" i="1"/>
  <c r="H45" i="1"/>
  <c r="H46" i="1" s="1"/>
  <c r="F46" i="1"/>
  <c r="H48" i="1"/>
  <c r="F48" i="1"/>
  <c r="H29" i="1"/>
  <c r="F29" i="1"/>
  <c r="H135" i="1" l="1"/>
  <c r="K130" i="1"/>
  <c r="H31" i="1"/>
</calcChain>
</file>

<file path=xl/sharedStrings.xml><?xml version="1.0" encoding="utf-8"?>
<sst xmlns="http://schemas.openxmlformats.org/spreadsheetml/2006/main" count="146" uniqueCount="91">
  <si>
    <t>Нормативные затраты на общехозяйственные нужды</t>
  </si>
  <si>
    <t>Нормативные затраты на содержание имущества</t>
  </si>
  <si>
    <t>Сумма 
финансового обеспечения выполнения муниципального задания</t>
  </si>
  <si>
    <t>Един.</t>
  </si>
  <si>
    <t xml:space="preserve"> Тыс. руб.</t>
  </si>
  <si>
    <t>Тыс. руб.</t>
  </si>
  <si>
    <t>В т.ч. Бюджет</t>
  </si>
  <si>
    <t>Библиотечное, библиографическое и информационное обслуживание пользователей библиотеки</t>
  </si>
  <si>
    <t>Организация деятельности клубных формирований и формирований самодеятельного народного творчества</t>
  </si>
  <si>
    <t>МБУ "Каширский молодежный центр"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</si>
  <si>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моложеной среде, формирование правовых, культурных и нравственных ценностей среди молодежи</t>
  </si>
  <si>
    <t>Муниципальное автономное учреждение культуры "Центр культурных инициатив" городского округа Кашира"</t>
  </si>
  <si>
    <t>Муниципальное бюджетное учреждение культуры "Дом культуры Ожерелье"</t>
  </si>
  <si>
    <t>Муниципальное автономное учреждение культуры "Городской парк"</t>
  </si>
  <si>
    <t>Муниципальное бюджетное учреждение культуры "Библиотечно-информационный и досуговый центр" городского округа Кашира</t>
  </si>
  <si>
    <t>Формирование, учет, изучение обеспечение физического сохранения и безопасности фонда библиотек, включая оцифровку фондов</t>
  </si>
  <si>
    <t>Муниципальное бюджетное учреждение культуры "Каширский краеведческий музей"</t>
  </si>
  <si>
    <t>Создание экспозиций (выставок) музеев, организация выездных выставок</t>
  </si>
  <si>
    <t>Формирование, учёт, изучение, обеспечение физического сохранения и безопасности музейных предметов, музейных коллекций</t>
  </si>
  <si>
    <t>Организация и проведение спортивно-оздоровительной работы по развитию физической культуры и спорта сре-ди различных групп населения</t>
  </si>
  <si>
    <t>Проведение занятий физкультурно-спортивной направленности по месту проживания граждан</t>
  </si>
  <si>
    <t>Проведение тестирования выполнения нормативов испытаний (тестов) комплекса ГТО</t>
  </si>
  <si>
    <t>МБУ "Спортивная школа "КАШИРА"</t>
  </si>
  <si>
    <t>МАУДО "Детская школа искусств" городского округа Кашира"</t>
  </si>
  <si>
    <t>Реализация дополнительных общеразвивающих программ</t>
  </si>
  <si>
    <t>Баскетбол - начальный этап спортивной подготовки</t>
  </si>
  <si>
    <t>Баскетбол - тренировочный этап спортивной подготовки</t>
  </si>
  <si>
    <t>Бокс - начальный этап спортивной подготовки</t>
  </si>
  <si>
    <t>Лыжные гонки - начальный этап спортивной подготовки</t>
  </si>
  <si>
    <t>Спортивная гимнастика - начальный этап спортивной подготовки</t>
  </si>
  <si>
    <t>Спортивная гимнастика - тренировочный этап спортивной подготовки</t>
  </si>
  <si>
    <t>Тяжелая атлетика - начальный этап спортивной подготовки</t>
  </si>
  <si>
    <t>Футбол - начальный этап спортивной подготовки</t>
  </si>
  <si>
    <t>Футбол - тренировочный этап спортивной подготовки</t>
  </si>
  <si>
    <t>Легкая атлетика - начальный этап спортивной подготовки</t>
  </si>
  <si>
    <t>1. Спортивная подготовка по олимпийским видам спорта</t>
  </si>
  <si>
    <t>Плавание - тренировочный этап спортивной подготовки</t>
  </si>
  <si>
    <t>Плавание - начальный этап спортивной подготовки</t>
  </si>
  <si>
    <t>2. Спортивная подготовка по неолимпийским видам спорта</t>
  </si>
  <si>
    <t>Полиатлон - начальный этап спортивной подготовки</t>
  </si>
  <si>
    <t>Шахматы - начальный этап спортивной подготовки</t>
  </si>
  <si>
    <t>Шахматы - тренировочный этап спортивной подготовки</t>
  </si>
  <si>
    <t>Шашки - начальный этап спортивной подготовки</t>
  </si>
  <si>
    <t>Киокусинкай - начальный этап спортивной подготовки</t>
  </si>
  <si>
    <t>Киокусинкай - тренировочный этап спортивной подготовки</t>
  </si>
  <si>
    <t>Кикбоксинг - начальный этап спортивной подготовки</t>
  </si>
  <si>
    <t>Кикбоксинг - тренировочный этап спортивной подготовки</t>
  </si>
  <si>
    <t>Мероприятия по организации отдыха и оздоровления детей в каникулярное время</t>
  </si>
  <si>
    <t>3. Организация отдыха и оздоровления детей в каникулярное время</t>
  </si>
  <si>
    <t>Организация отдыха и оздоровления</t>
  </si>
  <si>
    <t xml:space="preserve">постановлением администрации </t>
  </si>
  <si>
    <t>городского округа Кашира</t>
  </si>
  <si>
    <t>НОРМАТИВНЫЕ ЗАТРАТЫ</t>
  </si>
  <si>
    <t>МАУ "Спортклуб "Кашира" имени Н.П. Елисеева"</t>
  </si>
  <si>
    <t>МБУ "Центр развития физичексой культуры и спорта" городского округа Кашира"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</si>
  <si>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</si>
  <si>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мероприятий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</si>
  <si>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культуры, физической культуры и спорта , работы с молодежью, отраслевого дополнительного образования  городского округа Кашира на 2020 год</t>
  </si>
  <si>
    <t>,</t>
  </si>
  <si>
    <t>на оказание муниципальных услуг  (выполнения работ) и нормативные затраты на содержание муниципальных учреждений</t>
  </si>
  <si>
    <t>4.Обеспечение участия лиц, проходящих спортивную подготовку, в спортивных соревнованиях</t>
  </si>
  <si>
    <t>Реализация дополнительных общеобразовательных предпрофессиональных программ в области искусства</t>
  </si>
  <si>
    <t>Фортепиано</t>
  </si>
  <si>
    <t>Струнные инструменты</t>
  </si>
  <si>
    <t>Духовые ударные инструменты</t>
  </si>
  <si>
    <t>Народные инструменты</t>
  </si>
  <si>
    <t>Музыкальный фольклор</t>
  </si>
  <si>
    <t>Живопись</t>
  </si>
  <si>
    <t>Реализация дополнительных общеразвивающих программ в области искусства</t>
  </si>
  <si>
    <t>Региональные соревнования</t>
  </si>
  <si>
    <t>Всероссийские соревнования</t>
  </si>
  <si>
    <t>Межрегиональные  соревнования</t>
  </si>
  <si>
    <t>Публичный показ музейных предметов, музейных коллекций</t>
  </si>
  <si>
    <t xml:space="preserve"> руб. за ед. </t>
  </si>
  <si>
    <t>руб. за ед.</t>
  </si>
  <si>
    <t>Наименование муниципальной услуги (работы)</t>
  </si>
  <si>
    <t>Нормативные затраты, непосредственно связанные с оказанием муниципальной услуги (работы)</t>
  </si>
  <si>
    <t>Итого 
нормативные затраты на оказание муниципальной услуги (работы)</t>
  </si>
  <si>
    <t>Объем муниципальной услуги (работы)</t>
  </si>
  <si>
    <t>Нормативные затраты на оказание муниципальной услуги (работы)</t>
  </si>
  <si>
    <t>Хореографическое творчество</t>
  </si>
  <si>
    <t>Хоровое пение</t>
  </si>
  <si>
    <t>САМБО - начальный этап спортивной подготовки</t>
  </si>
  <si>
    <t>САМБО- тренировочный этап спортивной подготовки</t>
  </si>
  <si>
    <t xml:space="preserve">Приложение к постановлению </t>
  </si>
  <si>
    <t>администрации городского</t>
  </si>
  <si>
    <t>округа Кашира</t>
  </si>
  <si>
    <t xml:space="preserve">Приложение </t>
  </si>
  <si>
    <t xml:space="preserve">УТВЕРЖДЕНО </t>
  </si>
  <si>
    <t>от 23.12.2020 г.  № 2796-па</t>
  </si>
  <si>
    <t>от 30.12.2020   №2978-па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</si>
</sst>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4" fontId="1" fillId="0" borderId="4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4" fontId="1" fillId="0" borderId="12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4" fontId="1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4" fontId="2" fillId="0" borderId="0" xfId="0" applyNumberFormat="1" applyFont="1" applyFill="1"/>
    <xf numFmtId="4" fontId="1" fillId="0" borderId="13" xfId="0" applyNumberFormat="1" applyFont="1" applyFill="1" applyBorder="1" applyAlignment="1">
      <alignment horizontal="center" vertical="center" wrapText="1"/>
    </xf>
    <xf numFmtId="4" fontId="1" fillId="0" borderId="14" xfId="0" applyNumberFormat="1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4" fontId="1" fillId="0" borderId="15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  <xf numFmtId="2" fontId="2" fillId="0" borderId="0" xfId="0" applyNumberFormat="1" applyFont="1"/>
    <xf numFmtId="4" fontId="3" fillId="0" borderId="9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left" vertical="center" wrapText="1"/>
    </xf>
    <xf numFmtId="4" fontId="3" fillId="0" borderId="10" xfId="0" applyNumberFormat="1" applyFont="1" applyFill="1" applyBorder="1" applyAlignment="1">
      <alignment horizontal="left" vertical="center" wrapText="1"/>
    </xf>
    <xf numFmtId="4" fontId="3" fillId="0" borderId="1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tabSelected="1" workbookViewId="0">
      <selection activeCell="C4" sqref="C4"/>
    </sheetView>
  </sheetViews>
  <sheetFormatPr defaultRowHeight="14.4" x14ac:dyDescent="0.3"/>
  <cols>
    <col min="1" max="1" width="28.109375" customWidth="1"/>
    <col min="2" max="2" width="18.33203125" customWidth="1"/>
    <col min="3" max="3" width="19" customWidth="1"/>
    <col min="4" max="4" width="16.6640625" customWidth="1"/>
    <col min="5" max="5" width="15.33203125" customWidth="1"/>
    <col min="6" max="6" width="15.6640625" customWidth="1"/>
    <col min="7" max="7" width="13.44140625" customWidth="1"/>
    <col min="8" max="8" width="16.44140625" customWidth="1"/>
  </cols>
  <sheetData>
    <row r="1" spans="1:8" x14ac:dyDescent="0.3">
      <c r="A1" s="22"/>
      <c r="B1" s="22"/>
      <c r="C1" s="22"/>
      <c r="D1" s="22"/>
      <c r="E1" s="22"/>
      <c r="F1" s="46" t="s">
        <v>84</v>
      </c>
      <c r="G1" s="46"/>
      <c r="H1" s="46"/>
    </row>
    <row r="2" spans="1:8" x14ac:dyDescent="0.3">
      <c r="A2" s="22"/>
      <c r="B2" s="22"/>
      <c r="C2" s="22"/>
      <c r="D2" s="22"/>
      <c r="E2" s="22"/>
      <c r="F2" s="46" t="s">
        <v>85</v>
      </c>
      <c r="G2" s="46"/>
      <c r="H2" s="46"/>
    </row>
    <row r="3" spans="1:8" x14ac:dyDescent="0.3">
      <c r="A3" s="22"/>
      <c r="B3" s="22"/>
      <c r="C3" s="22"/>
      <c r="D3" s="22"/>
      <c r="E3" s="22"/>
      <c r="F3" s="46" t="s">
        <v>86</v>
      </c>
      <c r="G3" s="46"/>
      <c r="H3" s="46"/>
    </row>
    <row r="4" spans="1:8" x14ac:dyDescent="0.3">
      <c r="A4" s="22"/>
      <c r="B4" s="22"/>
      <c r="C4" s="22"/>
      <c r="D4" s="22"/>
      <c r="E4" s="22"/>
      <c r="F4" s="46" t="s">
        <v>90</v>
      </c>
      <c r="G4" s="46"/>
      <c r="H4" s="46"/>
    </row>
    <row r="5" spans="1:8" x14ac:dyDescent="0.3">
      <c r="A5" s="22"/>
      <c r="B5" s="22"/>
      <c r="C5" s="22"/>
      <c r="D5" s="22"/>
      <c r="E5" s="22"/>
      <c r="F5" s="46" t="s">
        <v>87</v>
      </c>
      <c r="G5" s="46"/>
      <c r="H5" s="46"/>
    </row>
    <row r="6" spans="1:8" x14ac:dyDescent="0.3">
      <c r="A6" s="22"/>
      <c r="B6" s="22"/>
      <c r="C6" s="22"/>
      <c r="D6" s="22"/>
      <c r="E6" s="22"/>
      <c r="F6" s="46" t="s">
        <v>88</v>
      </c>
      <c r="G6" s="46"/>
      <c r="H6" s="46"/>
    </row>
    <row r="7" spans="1:8" x14ac:dyDescent="0.3">
      <c r="A7" s="22"/>
      <c r="B7" s="22"/>
      <c r="C7" s="22"/>
      <c r="D7" s="22"/>
      <c r="E7" s="22"/>
      <c r="F7" s="46" t="s">
        <v>50</v>
      </c>
      <c r="G7" s="46"/>
      <c r="H7" s="46"/>
    </row>
    <row r="8" spans="1:8" x14ac:dyDescent="0.3">
      <c r="A8" s="22"/>
      <c r="B8" s="22"/>
      <c r="C8" s="22"/>
      <c r="D8" s="22"/>
      <c r="E8" s="22"/>
      <c r="F8" s="46" t="s">
        <v>51</v>
      </c>
      <c r="G8" s="46"/>
      <c r="H8" s="46"/>
    </row>
    <row r="9" spans="1:8" x14ac:dyDescent="0.3">
      <c r="A9" s="22"/>
      <c r="B9" s="22"/>
      <c r="C9" s="22"/>
      <c r="D9" s="22"/>
      <c r="E9" s="22"/>
      <c r="F9" s="46" t="s">
        <v>89</v>
      </c>
      <c r="G9" s="46"/>
      <c r="H9" s="46"/>
    </row>
    <row r="10" spans="1:8" ht="15" x14ac:dyDescent="0.25">
      <c r="A10" s="22"/>
      <c r="B10" s="22"/>
      <c r="C10" s="22"/>
      <c r="D10" s="22"/>
      <c r="E10" s="22"/>
      <c r="F10" s="23"/>
      <c r="G10" s="23"/>
      <c r="H10" s="23"/>
    </row>
    <row r="11" spans="1:8" ht="15" x14ac:dyDescent="0.25">
      <c r="A11" s="22"/>
      <c r="B11" s="22"/>
      <c r="C11" s="22"/>
      <c r="D11" s="22"/>
      <c r="E11" s="22"/>
      <c r="F11" s="23"/>
      <c r="G11" s="23"/>
      <c r="H11" s="23"/>
    </row>
    <row r="12" spans="1:8" x14ac:dyDescent="0.3">
      <c r="A12" s="47" t="s">
        <v>52</v>
      </c>
      <c r="B12" s="47"/>
      <c r="C12" s="47"/>
      <c r="D12" s="47"/>
      <c r="E12" s="47"/>
      <c r="F12" s="47"/>
      <c r="G12" s="47"/>
      <c r="H12" s="47"/>
    </row>
    <row r="13" spans="1:8" x14ac:dyDescent="0.3">
      <c r="A13" s="45" t="s">
        <v>59</v>
      </c>
      <c r="B13" s="45"/>
      <c r="C13" s="45"/>
      <c r="D13" s="45"/>
      <c r="E13" s="45"/>
      <c r="F13" s="45"/>
      <c r="G13" s="45"/>
      <c r="H13" s="45"/>
    </row>
    <row r="14" spans="1:8" x14ac:dyDescent="0.3">
      <c r="A14" s="45" t="s">
        <v>57</v>
      </c>
      <c r="B14" s="45"/>
      <c r="C14" s="45"/>
      <c r="D14" s="45"/>
      <c r="E14" s="45"/>
      <c r="F14" s="45"/>
      <c r="G14" s="45"/>
      <c r="H14" s="45"/>
    </row>
    <row r="15" spans="1:8" ht="15.75" thickBot="1" x14ac:dyDescent="0.3">
      <c r="A15" s="22"/>
      <c r="B15" s="22"/>
      <c r="C15" s="22"/>
      <c r="D15" s="22"/>
      <c r="E15" s="22"/>
      <c r="F15" s="23"/>
      <c r="G15" s="23"/>
      <c r="H15" s="23"/>
    </row>
    <row r="16" spans="1:8" s="4" customFormat="1" ht="93.75" customHeight="1" x14ac:dyDescent="0.3">
      <c r="A16" s="1" t="s">
        <v>75</v>
      </c>
      <c r="B16" s="2" t="s">
        <v>76</v>
      </c>
      <c r="C16" s="2" t="s">
        <v>0</v>
      </c>
      <c r="D16" s="2" t="s">
        <v>77</v>
      </c>
      <c r="E16" s="2" t="s">
        <v>78</v>
      </c>
      <c r="F16" s="2" t="s">
        <v>79</v>
      </c>
      <c r="G16" s="2" t="s">
        <v>1</v>
      </c>
      <c r="H16" s="3" t="s">
        <v>2</v>
      </c>
    </row>
    <row r="17" spans="1:10" s="4" customFormat="1" ht="21" customHeight="1" x14ac:dyDescent="0.3">
      <c r="A17" s="5"/>
      <c r="B17" s="6" t="s">
        <v>73</v>
      </c>
      <c r="C17" s="6" t="s">
        <v>74</v>
      </c>
      <c r="D17" s="6" t="s">
        <v>74</v>
      </c>
      <c r="E17" s="6" t="s">
        <v>3</v>
      </c>
      <c r="F17" s="6" t="s">
        <v>5</v>
      </c>
      <c r="G17" s="6" t="s">
        <v>4</v>
      </c>
      <c r="H17" s="7" t="s">
        <v>4</v>
      </c>
    </row>
    <row r="18" spans="1:10" s="4" customFormat="1" ht="22.5" customHeight="1" x14ac:dyDescent="0.3">
      <c r="A18" s="36" t="s">
        <v>11</v>
      </c>
      <c r="B18" s="37"/>
      <c r="C18" s="37"/>
      <c r="D18" s="37"/>
      <c r="E18" s="37"/>
      <c r="F18" s="37"/>
      <c r="G18" s="37"/>
      <c r="H18" s="38"/>
    </row>
    <row r="19" spans="1:10" s="4" customFormat="1" ht="51.75" customHeight="1" x14ac:dyDescent="0.3">
      <c r="A19" s="8" t="s">
        <v>8</v>
      </c>
      <c r="B19" s="14">
        <v>290052.67</v>
      </c>
      <c r="C19" s="14">
        <v>267912.19</v>
      </c>
      <c r="D19" s="14">
        <f>B19+C19</f>
        <v>557964.86</v>
      </c>
      <c r="E19" s="12">
        <v>105</v>
      </c>
      <c r="F19" s="14">
        <f>D19*E19/1000</f>
        <v>58586.310299999997</v>
      </c>
      <c r="G19" s="14">
        <v>3115.59</v>
      </c>
      <c r="H19" s="16">
        <f>F19+G19</f>
        <v>61701.900299999994</v>
      </c>
    </row>
    <row r="20" spans="1:10" s="4" customFormat="1" ht="13.8" x14ac:dyDescent="0.3">
      <c r="A20" s="10" t="s">
        <v>6</v>
      </c>
      <c r="B20" s="15">
        <f t="shared" ref="B20:H20" si="0">B19</f>
        <v>290052.67</v>
      </c>
      <c r="C20" s="15">
        <f t="shared" si="0"/>
        <v>267912.19</v>
      </c>
      <c r="D20" s="15">
        <f t="shared" si="0"/>
        <v>557964.86</v>
      </c>
      <c r="E20" s="13">
        <f t="shared" si="0"/>
        <v>105</v>
      </c>
      <c r="F20" s="15">
        <f t="shared" si="0"/>
        <v>58586.310299999997</v>
      </c>
      <c r="G20" s="15">
        <f t="shared" si="0"/>
        <v>3115.59</v>
      </c>
      <c r="H20" s="17">
        <f t="shared" si="0"/>
        <v>61701.900299999994</v>
      </c>
    </row>
    <row r="21" spans="1:10" s="4" customFormat="1" ht="24" customHeight="1" x14ac:dyDescent="0.3">
      <c r="A21" s="39" t="s">
        <v>12</v>
      </c>
      <c r="B21" s="40"/>
      <c r="C21" s="40"/>
      <c r="D21" s="40"/>
      <c r="E21" s="40"/>
      <c r="F21" s="40"/>
      <c r="G21" s="40"/>
      <c r="H21" s="41"/>
    </row>
    <row r="22" spans="1:10" s="4" customFormat="1" ht="51.75" customHeight="1" x14ac:dyDescent="0.3">
      <c r="A22" s="8" t="s">
        <v>8</v>
      </c>
      <c r="B22" s="14">
        <f>171.582*1000</f>
        <v>171582</v>
      </c>
      <c r="C22" s="14">
        <f>153.993*1000</f>
        <v>153993</v>
      </c>
      <c r="D22" s="14">
        <f>B22+C22</f>
        <v>325575</v>
      </c>
      <c r="E22" s="12">
        <v>113</v>
      </c>
      <c r="F22" s="14">
        <f>D22*E22/1000-0.01</f>
        <v>36789.964999999997</v>
      </c>
      <c r="G22" s="14">
        <v>2403.0300000000002</v>
      </c>
      <c r="H22" s="16">
        <f>F22+G22</f>
        <v>39192.994999999995</v>
      </c>
    </row>
    <row r="23" spans="1:10" s="4" customFormat="1" ht="13.8" x14ac:dyDescent="0.3">
      <c r="A23" s="10" t="s">
        <v>6</v>
      </c>
      <c r="B23" s="15">
        <f t="shared" ref="B23:H23" si="1">B22</f>
        <v>171582</v>
      </c>
      <c r="C23" s="15">
        <f t="shared" si="1"/>
        <v>153993</v>
      </c>
      <c r="D23" s="15">
        <f t="shared" si="1"/>
        <v>325575</v>
      </c>
      <c r="E23" s="13">
        <f t="shared" si="1"/>
        <v>113</v>
      </c>
      <c r="F23" s="15">
        <f t="shared" si="1"/>
        <v>36789.964999999997</v>
      </c>
      <c r="G23" s="15">
        <f t="shared" si="1"/>
        <v>2403.0300000000002</v>
      </c>
      <c r="H23" s="17">
        <f t="shared" si="1"/>
        <v>39192.994999999995</v>
      </c>
    </row>
    <row r="24" spans="1:10" s="4" customFormat="1" ht="22.5" customHeight="1" x14ac:dyDescent="0.3">
      <c r="A24" s="39" t="s">
        <v>13</v>
      </c>
      <c r="B24" s="40"/>
      <c r="C24" s="40"/>
      <c r="D24" s="40"/>
      <c r="E24" s="40"/>
      <c r="F24" s="40"/>
      <c r="G24" s="40"/>
      <c r="H24" s="41"/>
    </row>
    <row r="25" spans="1:10" s="4" customFormat="1" ht="51.75" customHeight="1" x14ac:dyDescent="0.3">
      <c r="A25" s="8" t="s">
        <v>8</v>
      </c>
      <c r="B25" s="14">
        <v>184266.67</v>
      </c>
      <c r="C25" s="14">
        <v>783880</v>
      </c>
      <c r="D25" s="14">
        <f>B25+C25</f>
        <v>968146.67</v>
      </c>
      <c r="E25" s="12">
        <v>3</v>
      </c>
      <c r="F25" s="14">
        <f>D25*E25/1000</f>
        <v>2904.4400100000003</v>
      </c>
      <c r="G25" s="14">
        <v>39.56</v>
      </c>
      <c r="H25" s="16">
        <f>F25+G25</f>
        <v>2944.0000100000002</v>
      </c>
    </row>
    <row r="26" spans="1:10" s="4" customFormat="1" ht="13.8" x14ac:dyDescent="0.3">
      <c r="A26" s="10" t="s">
        <v>6</v>
      </c>
      <c r="B26" s="15">
        <f t="shared" ref="B26:H26" si="2">B25</f>
        <v>184266.67</v>
      </c>
      <c r="C26" s="15">
        <f t="shared" si="2"/>
        <v>783880</v>
      </c>
      <c r="D26" s="15">
        <f t="shared" si="2"/>
        <v>968146.67</v>
      </c>
      <c r="E26" s="13">
        <f t="shared" si="2"/>
        <v>3</v>
      </c>
      <c r="F26" s="15">
        <f t="shared" si="2"/>
        <v>2904.4400100000003</v>
      </c>
      <c r="G26" s="15">
        <f t="shared" si="2"/>
        <v>39.56</v>
      </c>
      <c r="H26" s="17">
        <f t="shared" si="2"/>
        <v>2944.0000100000002</v>
      </c>
    </row>
    <row r="27" spans="1:10" s="4" customFormat="1" ht="24.75" customHeight="1" x14ac:dyDescent="0.3">
      <c r="A27" s="39" t="s">
        <v>14</v>
      </c>
      <c r="B27" s="40"/>
      <c r="C27" s="40"/>
      <c r="D27" s="40"/>
      <c r="E27" s="40"/>
      <c r="F27" s="40"/>
      <c r="G27" s="40"/>
      <c r="H27" s="41"/>
    </row>
    <row r="28" spans="1:10" s="4" customFormat="1" ht="51.75" customHeight="1" x14ac:dyDescent="0.3">
      <c r="A28" s="8" t="s">
        <v>7</v>
      </c>
      <c r="B28" s="14">
        <v>31.161000000000001</v>
      </c>
      <c r="C28" s="14">
        <v>69.995000000000005</v>
      </c>
      <c r="D28" s="14">
        <f>B28+C28</f>
        <v>101.15600000000001</v>
      </c>
      <c r="E28" s="12">
        <v>180834</v>
      </c>
      <c r="F28" s="14">
        <f>D28*E28/1000+0.05</f>
        <v>18292.494104000001</v>
      </c>
      <c r="G28" s="14">
        <v>563.91999999999996</v>
      </c>
      <c r="H28" s="16">
        <f>F28+G28-0.01</f>
        <v>18856.404104000001</v>
      </c>
      <c r="J28" s="35">
        <f>H28+H30</f>
        <v>37712.800027999998</v>
      </c>
    </row>
    <row r="29" spans="1:10" s="4" customFormat="1" ht="13.8" x14ac:dyDescent="0.3">
      <c r="A29" s="10" t="s">
        <v>6</v>
      </c>
      <c r="B29" s="15">
        <f t="shared" ref="B29:H29" si="3">B28</f>
        <v>31.161000000000001</v>
      </c>
      <c r="C29" s="15">
        <f t="shared" si="3"/>
        <v>69.995000000000005</v>
      </c>
      <c r="D29" s="15">
        <f t="shared" si="3"/>
        <v>101.15600000000001</v>
      </c>
      <c r="E29" s="13">
        <f t="shared" si="3"/>
        <v>180834</v>
      </c>
      <c r="F29" s="15">
        <f t="shared" si="3"/>
        <v>18292.494104000001</v>
      </c>
      <c r="G29" s="15">
        <f t="shared" si="3"/>
        <v>563.91999999999996</v>
      </c>
      <c r="H29" s="17">
        <f t="shared" si="3"/>
        <v>18856.404104000001</v>
      </c>
    </row>
    <row r="30" spans="1:10" s="4" customFormat="1" ht="62.25" customHeight="1" x14ac:dyDescent="0.3">
      <c r="A30" s="8" t="s">
        <v>15</v>
      </c>
      <c r="B30" s="14">
        <v>15.952999999999999</v>
      </c>
      <c r="C30" s="14">
        <v>35.832999999999998</v>
      </c>
      <c r="D30" s="14">
        <f>B30+C30</f>
        <v>51.786000000000001</v>
      </c>
      <c r="E30" s="12">
        <v>353234</v>
      </c>
      <c r="F30" s="14">
        <f>D30*E30/1000-0.09</f>
        <v>18292.485923999997</v>
      </c>
      <c r="G30" s="14">
        <v>563.91999999999996</v>
      </c>
      <c r="H30" s="16">
        <f>F30+G30-0.01</f>
        <v>18856.395923999997</v>
      </c>
    </row>
    <row r="31" spans="1:10" s="4" customFormat="1" ht="13.8" x14ac:dyDescent="0.3">
      <c r="A31" s="10" t="s">
        <v>6</v>
      </c>
      <c r="B31" s="15">
        <f t="shared" ref="B31:H31" si="4">B30</f>
        <v>15.952999999999999</v>
      </c>
      <c r="C31" s="15">
        <f t="shared" si="4"/>
        <v>35.832999999999998</v>
      </c>
      <c r="D31" s="15">
        <f t="shared" si="4"/>
        <v>51.786000000000001</v>
      </c>
      <c r="E31" s="13">
        <f t="shared" si="4"/>
        <v>353234</v>
      </c>
      <c r="F31" s="15" t="s">
        <v>58</v>
      </c>
      <c r="G31" s="15">
        <f t="shared" si="4"/>
        <v>563.91999999999996</v>
      </c>
      <c r="H31" s="17">
        <f t="shared" si="4"/>
        <v>18856.395923999997</v>
      </c>
    </row>
    <row r="32" spans="1:10" s="4" customFormat="1" ht="26.25" customHeight="1" x14ac:dyDescent="0.3">
      <c r="A32" s="39" t="s">
        <v>16</v>
      </c>
      <c r="B32" s="40"/>
      <c r="C32" s="40"/>
      <c r="D32" s="40"/>
      <c r="E32" s="40"/>
      <c r="F32" s="40"/>
      <c r="G32" s="40"/>
      <c r="H32" s="41"/>
    </row>
    <row r="33" spans="1:10" s="4" customFormat="1" ht="32.25" customHeight="1" x14ac:dyDescent="0.3">
      <c r="A33" s="8" t="s">
        <v>72</v>
      </c>
      <c r="B33" s="14">
        <v>140.095</v>
      </c>
      <c r="C33" s="14">
        <v>94.703999999999994</v>
      </c>
      <c r="D33" s="14">
        <f>B33+C33</f>
        <v>234.79899999999998</v>
      </c>
      <c r="E33" s="12">
        <v>30500</v>
      </c>
      <c r="F33" s="14">
        <f>D33*E33/1000</f>
        <v>7161.3694999999989</v>
      </c>
      <c r="G33" s="14">
        <v>41</v>
      </c>
      <c r="H33" s="16">
        <f>F33+G33</f>
        <v>7202.3694999999989</v>
      </c>
    </row>
    <row r="34" spans="1:10" s="4" customFormat="1" ht="13.8" x14ac:dyDescent="0.3">
      <c r="A34" s="10" t="s">
        <v>6</v>
      </c>
      <c r="B34" s="15">
        <f t="shared" ref="B34:H34" si="5">B33</f>
        <v>140.095</v>
      </c>
      <c r="C34" s="15">
        <f t="shared" si="5"/>
        <v>94.703999999999994</v>
      </c>
      <c r="D34" s="15">
        <f t="shared" si="5"/>
        <v>234.79899999999998</v>
      </c>
      <c r="E34" s="13">
        <f t="shared" si="5"/>
        <v>30500</v>
      </c>
      <c r="F34" s="15">
        <f t="shared" si="5"/>
        <v>7161.3694999999989</v>
      </c>
      <c r="G34" s="15">
        <f t="shared" si="5"/>
        <v>41</v>
      </c>
      <c r="H34" s="17">
        <f t="shared" si="5"/>
        <v>7202.3694999999989</v>
      </c>
    </row>
    <row r="35" spans="1:10" s="4" customFormat="1" ht="38.25" customHeight="1" x14ac:dyDescent="0.3">
      <c r="A35" s="8" t="s">
        <v>17</v>
      </c>
      <c r="B35" s="14">
        <v>19573.793000000001</v>
      </c>
      <c r="C35" s="14">
        <v>11080</v>
      </c>
      <c r="D35" s="14">
        <f>B35+C35</f>
        <v>30653.793000000001</v>
      </c>
      <c r="E35" s="12">
        <v>29</v>
      </c>
      <c r="F35" s="14">
        <f>E35*D35/1000</f>
        <v>888.95999700000004</v>
      </c>
      <c r="G35" s="14">
        <v>7.0000000000000007E-2</v>
      </c>
      <c r="H35" s="16">
        <f>F35+G35</f>
        <v>889.02999700000009</v>
      </c>
    </row>
    <row r="36" spans="1:10" s="4" customFormat="1" ht="13.8" x14ac:dyDescent="0.3">
      <c r="A36" s="10" t="s">
        <v>6</v>
      </c>
      <c r="B36" s="15">
        <f t="shared" ref="B36:H36" si="6">B35</f>
        <v>19573.793000000001</v>
      </c>
      <c r="C36" s="15">
        <f t="shared" si="6"/>
        <v>11080</v>
      </c>
      <c r="D36" s="15">
        <f t="shared" si="6"/>
        <v>30653.793000000001</v>
      </c>
      <c r="E36" s="13">
        <f t="shared" si="6"/>
        <v>29</v>
      </c>
      <c r="F36" s="15">
        <f t="shared" si="6"/>
        <v>888.95999700000004</v>
      </c>
      <c r="G36" s="15">
        <f t="shared" si="6"/>
        <v>7.0000000000000007E-2</v>
      </c>
      <c r="H36" s="17">
        <f t="shared" si="6"/>
        <v>889.02999700000009</v>
      </c>
      <c r="J36" s="35">
        <f>H33+H35+H37</f>
        <v>10489.889496999998</v>
      </c>
    </row>
    <row r="37" spans="1:10" s="4" customFormat="1" ht="64.5" customHeight="1" x14ac:dyDescent="0.3">
      <c r="A37" s="8" t="s">
        <v>18</v>
      </c>
      <c r="B37" s="14">
        <v>44.177</v>
      </c>
      <c r="C37" s="14">
        <v>38.119</v>
      </c>
      <c r="D37" s="14">
        <f>B37+C37</f>
        <v>82.295999999999992</v>
      </c>
      <c r="E37" s="12">
        <v>28677</v>
      </c>
      <c r="F37" s="14">
        <v>2360.12</v>
      </c>
      <c r="G37" s="14">
        <v>38.369999999999997</v>
      </c>
      <c r="H37" s="16">
        <f>F37+G37</f>
        <v>2398.4899999999998</v>
      </c>
    </row>
    <row r="38" spans="1:10" s="4" customFormat="1" ht="13.8" x14ac:dyDescent="0.3">
      <c r="A38" s="10" t="s">
        <v>6</v>
      </c>
      <c r="B38" s="15">
        <f t="shared" ref="B38:H38" si="7">B37</f>
        <v>44.177</v>
      </c>
      <c r="C38" s="15">
        <f t="shared" si="7"/>
        <v>38.119</v>
      </c>
      <c r="D38" s="15">
        <f t="shared" si="7"/>
        <v>82.295999999999992</v>
      </c>
      <c r="E38" s="13">
        <f t="shared" si="7"/>
        <v>28677</v>
      </c>
      <c r="F38" s="15">
        <f t="shared" si="7"/>
        <v>2360.12</v>
      </c>
      <c r="G38" s="15">
        <f t="shared" si="7"/>
        <v>38.369999999999997</v>
      </c>
      <c r="H38" s="17">
        <f t="shared" si="7"/>
        <v>2398.4899999999998</v>
      </c>
    </row>
    <row r="39" spans="1:10" s="4" customFormat="1" ht="24.75" customHeight="1" x14ac:dyDescent="0.3">
      <c r="A39" s="39" t="s">
        <v>53</v>
      </c>
      <c r="B39" s="40"/>
      <c r="C39" s="40"/>
      <c r="D39" s="40"/>
      <c r="E39" s="40"/>
      <c r="F39" s="40"/>
      <c r="G39" s="40"/>
      <c r="H39" s="41"/>
    </row>
    <row r="40" spans="1:10" s="4" customFormat="1" ht="63" customHeight="1" x14ac:dyDescent="0.3">
      <c r="A40" s="8" t="s">
        <v>55</v>
      </c>
      <c r="B40" s="18">
        <v>20230.22</v>
      </c>
      <c r="C40" s="18">
        <v>12595.03</v>
      </c>
      <c r="D40" s="18">
        <f>B40+C40</f>
        <v>32825.25</v>
      </c>
      <c r="E40" s="9">
        <v>459</v>
      </c>
      <c r="F40" s="18">
        <f>D40*E40/1000</f>
        <v>15066.78975</v>
      </c>
      <c r="G40" s="18">
        <v>420.21</v>
      </c>
      <c r="H40" s="20">
        <f>F40+G40</f>
        <v>15486.999749999999</v>
      </c>
    </row>
    <row r="41" spans="1:10" s="4" customFormat="1" ht="13.8" x14ac:dyDescent="0.3">
      <c r="A41" s="10" t="s">
        <v>6</v>
      </c>
      <c r="B41" s="19">
        <f t="shared" ref="B41:H41" si="8">B40</f>
        <v>20230.22</v>
      </c>
      <c r="C41" s="19">
        <f t="shared" si="8"/>
        <v>12595.03</v>
      </c>
      <c r="D41" s="19">
        <f t="shared" si="8"/>
        <v>32825.25</v>
      </c>
      <c r="E41" s="11">
        <f t="shared" si="8"/>
        <v>459</v>
      </c>
      <c r="F41" s="19">
        <f t="shared" si="8"/>
        <v>15066.78975</v>
      </c>
      <c r="G41" s="19">
        <f t="shared" si="8"/>
        <v>420.21</v>
      </c>
      <c r="H41" s="21">
        <f t="shared" si="8"/>
        <v>15486.999749999999</v>
      </c>
    </row>
    <row r="42" spans="1:10" s="4" customFormat="1" ht="54" customHeight="1" x14ac:dyDescent="0.3">
      <c r="A42" s="8" t="s">
        <v>20</v>
      </c>
      <c r="B42" s="18">
        <f>1.675*1000</f>
        <v>1675</v>
      </c>
      <c r="C42" s="18">
        <v>0</v>
      </c>
      <c r="D42" s="18">
        <f>B42+C42</f>
        <v>1675</v>
      </c>
      <c r="E42" s="9">
        <v>528</v>
      </c>
      <c r="F42" s="18">
        <f>D42*E42/1000</f>
        <v>884.4</v>
      </c>
      <c r="G42" s="18">
        <v>0</v>
      </c>
      <c r="H42" s="20">
        <f>F42+G42</f>
        <v>884.4</v>
      </c>
    </row>
    <row r="43" spans="1:10" s="4" customFormat="1" ht="13.8" x14ac:dyDescent="0.3">
      <c r="A43" s="10" t="s">
        <v>6</v>
      </c>
      <c r="B43" s="19">
        <f t="shared" ref="B43:H43" si="9">B42</f>
        <v>1675</v>
      </c>
      <c r="C43" s="19">
        <f t="shared" si="9"/>
        <v>0</v>
      </c>
      <c r="D43" s="19">
        <f t="shared" si="9"/>
        <v>1675</v>
      </c>
      <c r="E43" s="11">
        <f t="shared" si="9"/>
        <v>528</v>
      </c>
      <c r="F43" s="19">
        <f t="shared" si="9"/>
        <v>884.4</v>
      </c>
      <c r="G43" s="19">
        <f t="shared" si="9"/>
        <v>0</v>
      </c>
      <c r="H43" s="21">
        <f t="shared" si="9"/>
        <v>884.4</v>
      </c>
    </row>
    <row r="44" spans="1:10" s="4" customFormat="1" ht="24" customHeight="1" x14ac:dyDescent="0.3">
      <c r="A44" s="39" t="s">
        <v>54</v>
      </c>
      <c r="B44" s="40"/>
      <c r="C44" s="40"/>
      <c r="D44" s="40"/>
      <c r="E44" s="40"/>
      <c r="F44" s="40"/>
      <c r="G44" s="40"/>
      <c r="H44" s="41"/>
    </row>
    <row r="45" spans="1:10" s="4" customFormat="1" ht="51.75" customHeight="1" x14ac:dyDescent="0.3">
      <c r="A45" s="8" t="s">
        <v>21</v>
      </c>
      <c r="B45" s="18">
        <f>12.3288*1000</f>
        <v>12328.8</v>
      </c>
      <c r="C45" s="18">
        <f>18.8888*1000</f>
        <v>18888.8</v>
      </c>
      <c r="D45" s="18">
        <f>B45+C45</f>
        <v>31217.599999999999</v>
      </c>
      <c r="E45" s="9">
        <v>20</v>
      </c>
      <c r="F45" s="18">
        <f>D45*E45/1000</f>
        <v>624.35199999999998</v>
      </c>
      <c r="G45" s="18">
        <v>0</v>
      </c>
      <c r="H45" s="20">
        <f>F45+G45</f>
        <v>624.35199999999998</v>
      </c>
    </row>
    <row r="46" spans="1:10" s="4" customFormat="1" ht="13.8" x14ac:dyDescent="0.3">
      <c r="A46" s="10" t="s">
        <v>6</v>
      </c>
      <c r="B46" s="19">
        <f t="shared" ref="B46:H46" si="10">B45</f>
        <v>12328.8</v>
      </c>
      <c r="C46" s="19">
        <f t="shared" si="10"/>
        <v>18888.8</v>
      </c>
      <c r="D46" s="19">
        <f t="shared" si="10"/>
        <v>31217.599999999999</v>
      </c>
      <c r="E46" s="11">
        <f t="shared" si="10"/>
        <v>20</v>
      </c>
      <c r="F46" s="19">
        <f t="shared" si="10"/>
        <v>624.35199999999998</v>
      </c>
      <c r="G46" s="19">
        <f t="shared" si="10"/>
        <v>0</v>
      </c>
      <c r="H46" s="21">
        <f t="shared" si="10"/>
        <v>624.35199999999998</v>
      </c>
    </row>
    <row r="47" spans="1:10" s="4" customFormat="1" ht="63.75" customHeight="1" x14ac:dyDescent="0.3">
      <c r="A47" s="8" t="s">
        <v>19</v>
      </c>
      <c r="B47" s="18">
        <v>6585.83</v>
      </c>
      <c r="C47" s="18">
        <v>15607.24</v>
      </c>
      <c r="D47" s="18">
        <f>B47+C47-0.01</f>
        <v>22193.06</v>
      </c>
      <c r="E47" s="9">
        <v>1399</v>
      </c>
      <c r="F47" s="18">
        <f>D47*E47/1000+0.01</f>
        <v>31048.10094</v>
      </c>
      <c r="G47" s="18">
        <v>1587.52</v>
      </c>
      <c r="H47" s="20">
        <f>F47+G47</f>
        <v>32635.620940000001</v>
      </c>
    </row>
    <row r="48" spans="1:10" s="4" customFormat="1" ht="13.8" x14ac:dyDescent="0.3">
      <c r="A48" s="10" t="s">
        <v>6</v>
      </c>
      <c r="B48" s="19">
        <f t="shared" ref="B48:H48" si="11">B47</f>
        <v>6585.83</v>
      </c>
      <c r="C48" s="19">
        <f t="shared" si="11"/>
        <v>15607.24</v>
      </c>
      <c r="D48" s="19">
        <f t="shared" si="11"/>
        <v>22193.06</v>
      </c>
      <c r="E48" s="11">
        <f t="shared" si="11"/>
        <v>1399</v>
      </c>
      <c r="F48" s="19">
        <f t="shared" si="11"/>
        <v>31048.10094</v>
      </c>
      <c r="G48" s="19">
        <f t="shared" si="11"/>
        <v>1587.52</v>
      </c>
      <c r="H48" s="21">
        <f t="shared" si="11"/>
        <v>32635.620940000001</v>
      </c>
    </row>
    <row r="49" spans="1:11" s="4" customFormat="1" ht="49.5" customHeight="1" x14ac:dyDescent="0.3">
      <c r="A49" s="8" t="s">
        <v>20</v>
      </c>
      <c r="B49" s="18">
        <f>2.7308*1000</f>
        <v>2730.7999999999997</v>
      </c>
      <c r="C49" s="18">
        <f>4.0486*1000</f>
        <v>4048.6000000000004</v>
      </c>
      <c r="D49" s="18">
        <f>B49+C49</f>
        <v>6779.4</v>
      </c>
      <c r="E49" s="9">
        <v>726</v>
      </c>
      <c r="F49" s="18">
        <f>D49*E49/1000-0.04</f>
        <v>4921.8043999999991</v>
      </c>
      <c r="G49" s="18">
        <v>823.81</v>
      </c>
      <c r="H49" s="20">
        <f>F49+G49</f>
        <v>5745.6143999999986</v>
      </c>
    </row>
    <row r="50" spans="1:11" s="4" customFormat="1" ht="13.8" x14ac:dyDescent="0.3">
      <c r="A50" s="10" t="s">
        <v>6</v>
      </c>
      <c r="B50" s="19">
        <f t="shared" ref="B50:H50" si="12">B49</f>
        <v>2730.7999999999997</v>
      </c>
      <c r="C50" s="19">
        <f t="shared" si="12"/>
        <v>4048.6000000000004</v>
      </c>
      <c r="D50" s="19">
        <f t="shared" si="12"/>
        <v>6779.4</v>
      </c>
      <c r="E50" s="11">
        <f t="shared" si="12"/>
        <v>726</v>
      </c>
      <c r="F50" s="19">
        <f t="shared" si="12"/>
        <v>4921.8043999999991</v>
      </c>
      <c r="G50" s="19">
        <f t="shared" si="12"/>
        <v>823.81</v>
      </c>
      <c r="H50" s="21">
        <f t="shared" si="12"/>
        <v>5745.6143999999986</v>
      </c>
      <c r="I50" s="34"/>
    </row>
    <row r="51" spans="1:11" s="4" customFormat="1" ht="13.8" x14ac:dyDescent="0.3">
      <c r="A51" s="39" t="s">
        <v>22</v>
      </c>
      <c r="B51" s="40"/>
      <c r="C51" s="40"/>
      <c r="D51" s="40"/>
      <c r="E51" s="40"/>
      <c r="F51" s="40"/>
      <c r="G51" s="40"/>
      <c r="H51" s="41"/>
    </row>
    <row r="52" spans="1:11" s="4" customFormat="1" ht="15.75" customHeight="1" x14ac:dyDescent="0.3">
      <c r="A52" s="42" t="s">
        <v>35</v>
      </c>
      <c r="B52" s="43"/>
      <c r="C52" s="43"/>
      <c r="D52" s="43"/>
      <c r="E52" s="43"/>
      <c r="F52" s="43"/>
      <c r="G52" s="43"/>
      <c r="H52" s="44"/>
    </row>
    <row r="53" spans="1:11" s="28" customFormat="1" ht="30" customHeight="1" x14ac:dyDescent="0.3">
      <c r="A53" s="8" t="s">
        <v>25</v>
      </c>
      <c r="B53" s="18">
        <v>14884.29</v>
      </c>
      <c r="C53" s="18">
        <v>33412.14</v>
      </c>
      <c r="D53" s="18">
        <f>B53+C53</f>
        <v>48296.43</v>
      </c>
      <c r="E53" s="9">
        <v>14</v>
      </c>
      <c r="F53" s="18">
        <v>676.15</v>
      </c>
      <c r="G53" s="18">
        <v>83.488900000000001</v>
      </c>
      <c r="H53" s="20">
        <f>F53+G53</f>
        <v>759.63889999999992</v>
      </c>
    </row>
    <row r="54" spans="1:11" s="28" customFormat="1" ht="13.8" x14ac:dyDescent="0.3">
      <c r="A54" s="10" t="s">
        <v>6</v>
      </c>
      <c r="B54" s="19">
        <f t="shared" ref="B54:H54" si="13">B53</f>
        <v>14884.29</v>
      </c>
      <c r="C54" s="19">
        <f>C53</f>
        <v>33412.14</v>
      </c>
      <c r="D54" s="19">
        <f t="shared" si="13"/>
        <v>48296.43</v>
      </c>
      <c r="E54" s="11">
        <f t="shared" si="13"/>
        <v>14</v>
      </c>
      <c r="F54" s="19">
        <f t="shared" si="13"/>
        <v>676.15</v>
      </c>
      <c r="G54" s="19">
        <f t="shared" si="13"/>
        <v>83.488900000000001</v>
      </c>
      <c r="H54" s="21">
        <f t="shared" si="13"/>
        <v>759.63889999999992</v>
      </c>
    </row>
    <row r="55" spans="1:11" s="28" customFormat="1" ht="30" customHeight="1" x14ac:dyDescent="0.3">
      <c r="A55" s="8" t="s">
        <v>26</v>
      </c>
      <c r="B55" s="18">
        <v>23756</v>
      </c>
      <c r="C55" s="18">
        <v>33410.67</v>
      </c>
      <c r="D55" s="18">
        <f>B55+C55</f>
        <v>57166.67</v>
      </c>
      <c r="E55" s="9">
        <v>15</v>
      </c>
      <c r="F55" s="18">
        <v>857.5</v>
      </c>
      <c r="G55" s="18">
        <v>89.446700000000007</v>
      </c>
      <c r="H55" s="20">
        <f>F55+G55</f>
        <v>946.94669999999996</v>
      </c>
    </row>
    <row r="56" spans="1:11" s="28" customFormat="1" ht="13.8" x14ac:dyDescent="0.3">
      <c r="A56" s="10" t="s">
        <v>6</v>
      </c>
      <c r="B56" s="19">
        <f t="shared" ref="B56:H56" si="14">B55</f>
        <v>23756</v>
      </c>
      <c r="C56" s="19">
        <f t="shared" si="14"/>
        <v>33410.67</v>
      </c>
      <c r="D56" s="19">
        <f t="shared" si="14"/>
        <v>57166.67</v>
      </c>
      <c r="E56" s="11">
        <f t="shared" si="14"/>
        <v>15</v>
      </c>
      <c r="F56" s="19">
        <f t="shared" si="14"/>
        <v>857.5</v>
      </c>
      <c r="G56" s="19">
        <f t="shared" si="14"/>
        <v>89.446700000000007</v>
      </c>
      <c r="H56" s="21">
        <f t="shared" si="14"/>
        <v>946.94669999999996</v>
      </c>
    </row>
    <row r="57" spans="1:11" s="28" customFormat="1" ht="32.25" customHeight="1" x14ac:dyDescent="0.3">
      <c r="A57" s="8" t="s">
        <v>27</v>
      </c>
      <c r="B57" s="18">
        <v>20879</v>
      </c>
      <c r="C57" s="18">
        <v>33412</v>
      </c>
      <c r="D57" s="18">
        <f>B57+C57</f>
        <v>54291</v>
      </c>
      <c r="E57" s="9">
        <v>20</v>
      </c>
      <c r="F57" s="18">
        <v>1085.82</v>
      </c>
      <c r="G57" s="18">
        <v>119.26560000000001</v>
      </c>
      <c r="H57" s="20">
        <f>F57+G57</f>
        <v>1205.0855999999999</v>
      </c>
    </row>
    <row r="58" spans="1:11" s="28" customFormat="1" ht="13.8" x14ac:dyDescent="0.3">
      <c r="A58" s="10" t="s">
        <v>6</v>
      </c>
      <c r="B58" s="19">
        <f t="shared" ref="B58:H58" si="15">B57</f>
        <v>20879</v>
      </c>
      <c r="C58" s="19">
        <f t="shared" si="15"/>
        <v>33412</v>
      </c>
      <c r="D58" s="19">
        <f t="shared" si="15"/>
        <v>54291</v>
      </c>
      <c r="E58" s="11">
        <f t="shared" si="15"/>
        <v>20</v>
      </c>
      <c r="F58" s="19">
        <f t="shared" si="15"/>
        <v>1085.82</v>
      </c>
      <c r="G58" s="19">
        <f t="shared" si="15"/>
        <v>119.26560000000001</v>
      </c>
      <c r="H58" s="21">
        <f t="shared" si="15"/>
        <v>1205.0855999999999</v>
      </c>
      <c r="K58" s="29">
        <f>H53+H55+H57+H59+H61+H63+H65+H67+H69+H71+H73+H75+H78+H80+H86+H88+H90+H92+H94+H96+H99+H102+H104+H106+H82+H84</f>
        <v>43529.288567400014</v>
      </c>
    </row>
    <row r="59" spans="1:11" s="28" customFormat="1" ht="32.25" customHeight="1" x14ac:dyDescent="0.3">
      <c r="A59" s="8" t="s">
        <v>34</v>
      </c>
      <c r="B59" s="18">
        <v>13650.857099999999</v>
      </c>
      <c r="C59" s="18">
        <v>32673.43</v>
      </c>
      <c r="D59" s="18">
        <f>B59+C59</f>
        <v>46324.287100000001</v>
      </c>
      <c r="E59" s="9">
        <v>35</v>
      </c>
      <c r="F59" s="18">
        <f>D59*E59/1000</f>
        <v>1621.3500485</v>
      </c>
      <c r="G59" s="18">
        <v>184.86</v>
      </c>
      <c r="H59" s="20">
        <f>F59+G59</f>
        <v>1806.2100485000001</v>
      </c>
    </row>
    <row r="60" spans="1:11" s="28" customFormat="1" ht="13.8" x14ac:dyDescent="0.3">
      <c r="A60" s="10" t="s">
        <v>6</v>
      </c>
      <c r="B60" s="19">
        <f t="shared" ref="B60:H60" si="16">B59</f>
        <v>13650.857099999999</v>
      </c>
      <c r="C60" s="19">
        <f t="shared" si="16"/>
        <v>32673.43</v>
      </c>
      <c r="D60" s="19">
        <f t="shared" si="16"/>
        <v>46324.287100000001</v>
      </c>
      <c r="E60" s="11">
        <f t="shared" si="16"/>
        <v>35</v>
      </c>
      <c r="F60" s="19">
        <f t="shared" si="16"/>
        <v>1621.3500485</v>
      </c>
      <c r="G60" s="19">
        <f t="shared" si="16"/>
        <v>184.86</v>
      </c>
      <c r="H60" s="21">
        <f t="shared" si="16"/>
        <v>1806.2100485000001</v>
      </c>
    </row>
    <row r="61" spans="1:11" s="28" customFormat="1" ht="30" customHeight="1" x14ac:dyDescent="0.3">
      <c r="A61" s="8" t="s">
        <v>28</v>
      </c>
      <c r="B61" s="18">
        <v>20889.330000000002</v>
      </c>
      <c r="C61" s="18">
        <v>41590.67</v>
      </c>
      <c r="D61" s="18">
        <f>B61+C61</f>
        <v>62480</v>
      </c>
      <c r="E61" s="9">
        <v>15</v>
      </c>
      <c r="F61" s="18">
        <v>937.2</v>
      </c>
      <c r="G61" s="18">
        <f>202.7444</f>
        <v>202.74440000000001</v>
      </c>
      <c r="H61" s="20">
        <f>F61+G61</f>
        <v>1139.9444000000001</v>
      </c>
    </row>
    <row r="62" spans="1:11" s="28" customFormat="1" ht="13.8" x14ac:dyDescent="0.3">
      <c r="A62" s="10" t="s">
        <v>6</v>
      </c>
      <c r="B62" s="19">
        <f t="shared" ref="B62:H62" si="17">B61</f>
        <v>20889.330000000002</v>
      </c>
      <c r="C62" s="19">
        <f t="shared" si="17"/>
        <v>41590.67</v>
      </c>
      <c r="D62" s="19">
        <f t="shared" si="17"/>
        <v>62480</v>
      </c>
      <c r="E62" s="11">
        <f t="shared" si="17"/>
        <v>15</v>
      </c>
      <c r="F62" s="19">
        <f t="shared" si="17"/>
        <v>937.2</v>
      </c>
      <c r="G62" s="19">
        <f t="shared" si="17"/>
        <v>202.74440000000001</v>
      </c>
      <c r="H62" s="21">
        <f t="shared" si="17"/>
        <v>1139.9444000000001</v>
      </c>
    </row>
    <row r="63" spans="1:11" s="28" customFormat="1" ht="26.25" customHeight="1" x14ac:dyDescent="0.3">
      <c r="A63" s="8" t="s">
        <v>37</v>
      </c>
      <c r="B63" s="18">
        <v>9649</v>
      </c>
      <c r="C63" s="18">
        <v>36511.199999999997</v>
      </c>
      <c r="D63" s="18">
        <f>B63+C63</f>
        <v>46160.2</v>
      </c>
      <c r="E63" s="9">
        <v>50</v>
      </c>
      <c r="F63" s="18">
        <f>D63*E63/1000</f>
        <v>2308.0100000000002</v>
      </c>
      <c r="G63" s="18">
        <v>441.28</v>
      </c>
      <c r="H63" s="20">
        <f>F63+G63</f>
        <v>2749.29</v>
      </c>
    </row>
    <row r="64" spans="1:11" s="28" customFormat="1" ht="13.8" x14ac:dyDescent="0.3">
      <c r="A64" s="10" t="s">
        <v>6</v>
      </c>
      <c r="B64" s="19">
        <f t="shared" ref="B64:H64" si="18">B63</f>
        <v>9649</v>
      </c>
      <c r="C64" s="19">
        <f t="shared" si="18"/>
        <v>36511.199999999997</v>
      </c>
      <c r="D64" s="19">
        <f t="shared" si="18"/>
        <v>46160.2</v>
      </c>
      <c r="E64" s="11">
        <f t="shared" si="18"/>
        <v>50</v>
      </c>
      <c r="F64" s="19">
        <f t="shared" si="18"/>
        <v>2308.0100000000002</v>
      </c>
      <c r="G64" s="19">
        <f t="shared" si="18"/>
        <v>441.28</v>
      </c>
      <c r="H64" s="21">
        <f t="shared" si="18"/>
        <v>2749.29</v>
      </c>
    </row>
    <row r="65" spans="1:8" s="28" customFormat="1" ht="31.5" customHeight="1" x14ac:dyDescent="0.3">
      <c r="A65" s="8" t="s">
        <v>36</v>
      </c>
      <c r="B65" s="18">
        <v>26692.14</v>
      </c>
      <c r="C65" s="18">
        <v>33410.71</v>
      </c>
      <c r="D65" s="18">
        <f>B65+C65</f>
        <v>60102.85</v>
      </c>
      <c r="E65" s="9">
        <v>14</v>
      </c>
      <c r="F65" s="18">
        <f>D65*E65/1000</f>
        <v>841.43990000000008</v>
      </c>
      <c r="G65" s="18">
        <v>83.488900000000001</v>
      </c>
      <c r="H65" s="20">
        <f>F65+G65</f>
        <v>924.92880000000014</v>
      </c>
    </row>
    <row r="66" spans="1:8" s="28" customFormat="1" ht="13.8" x14ac:dyDescent="0.3">
      <c r="A66" s="10" t="s">
        <v>6</v>
      </c>
      <c r="B66" s="19">
        <f t="shared" ref="B66:H66" si="19">B65</f>
        <v>26692.14</v>
      </c>
      <c r="C66" s="19">
        <f t="shared" si="19"/>
        <v>33410.71</v>
      </c>
      <c r="D66" s="19">
        <f t="shared" si="19"/>
        <v>60102.85</v>
      </c>
      <c r="E66" s="11">
        <f t="shared" si="19"/>
        <v>14</v>
      </c>
      <c r="F66" s="19">
        <f t="shared" si="19"/>
        <v>841.43990000000008</v>
      </c>
      <c r="G66" s="19">
        <f t="shared" si="19"/>
        <v>83.488900000000001</v>
      </c>
      <c r="H66" s="21">
        <f t="shared" si="19"/>
        <v>924.92880000000014</v>
      </c>
    </row>
    <row r="67" spans="1:8" s="28" customFormat="1" ht="38.25" customHeight="1" x14ac:dyDescent="0.3">
      <c r="A67" s="8" t="s">
        <v>29</v>
      </c>
      <c r="B67" s="18">
        <v>18747.54</v>
      </c>
      <c r="C67" s="18">
        <v>33317.83</v>
      </c>
      <c r="D67" s="18">
        <f>B67+C67</f>
        <v>52065.37</v>
      </c>
      <c r="E67" s="9">
        <v>69</v>
      </c>
      <c r="F67" s="18">
        <f>D67*E67/1000</f>
        <v>3592.5105300000005</v>
      </c>
      <c r="G67" s="18">
        <v>405.49889999999999</v>
      </c>
      <c r="H67" s="20">
        <f>F67+G67</f>
        <v>3998.0094300000005</v>
      </c>
    </row>
    <row r="68" spans="1:8" s="28" customFormat="1" ht="13.8" x14ac:dyDescent="0.3">
      <c r="A68" s="10" t="s">
        <v>6</v>
      </c>
      <c r="B68" s="19">
        <f t="shared" ref="B68:H68" si="20">B67</f>
        <v>18747.54</v>
      </c>
      <c r="C68" s="19">
        <f t="shared" si="20"/>
        <v>33317.83</v>
      </c>
      <c r="D68" s="19">
        <f t="shared" si="20"/>
        <v>52065.37</v>
      </c>
      <c r="E68" s="11">
        <f t="shared" si="20"/>
        <v>69</v>
      </c>
      <c r="F68" s="19">
        <f t="shared" si="20"/>
        <v>3592.5105300000005</v>
      </c>
      <c r="G68" s="19">
        <f t="shared" si="20"/>
        <v>405.49889999999999</v>
      </c>
      <c r="H68" s="21">
        <f t="shared" si="20"/>
        <v>3998.0094300000005</v>
      </c>
    </row>
    <row r="69" spans="1:8" s="28" customFormat="1" ht="38.25" customHeight="1" x14ac:dyDescent="0.3">
      <c r="A69" s="8" t="s">
        <v>30</v>
      </c>
      <c r="B69" s="18">
        <v>30620.33</v>
      </c>
      <c r="C69" s="18">
        <v>33411.67</v>
      </c>
      <c r="D69" s="18">
        <f>B69+C69</f>
        <v>64032</v>
      </c>
      <c r="E69" s="9">
        <v>30</v>
      </c>
      <c r="F69" s="18">
        <v>1920.96</v>
      </c>
      <c r="G69" s="18">
        <v>178.89330000000001</v>
      </c>
      <c r="H69" s="20">
        <f>F69+G69</f>
        <v>2099.8533000000002</v>
      </c>
    </row>
    <row r="70" spans="1:8" s="28" customFormat="1" ht="13.8" x14ac:dyDescent="0.3">
      <c r="A70" s="10" t="s">
        <v>6</v>
      </c>
      <c r="B70" s="19">
        <f t="shared" ref="B70:H70" si="21">B69</f>
        <v>30620.33</v>
      </c>
      <c r="C70" s="19">
        <f t="shared" si="21"/>
        <v>33411.67</v>
      </c>
      <c r="D70" s="19">
        <f t="shared" si="21"/>
        <v>64032</v>
      </c>
      <c r="E70" s="11">
        <f t="shared" si="21"/>
        <v>30</v>
      </c>
      <c r="F70" s="19">
        <f t="shared" si="21"/>
        <v>1920.96</v>
      </c>
      <c r="G70" s="19">
        <f t="shared" si="21"/>
        <v>178.89330000000001</v>
      </c>
      <c r="H70" s="21">
        <f t="shared" si="21"/>
        <v>2099.8533000000002</v>
      </c>
    </row>
    <row r="71" spans="1:8" s="28" customFormat="1" ht="29.25" customHeight="1" x14ac:dyDescent="0.3">
      <c r="A71" s="8" t="s">
        <v>31</v>
      </c>
      <c r="B71" s="18">
        <v>31281.4</v>
      </c>
      <c r="C71" s="18">
        <v>33412</v>
      </c>
      <c r="D71" s="18">
        <f>B71+C71</f>
        <v>64693.4</v>
      </c>
      <c r="E71" s="9">
        <v>10</v>
      </c>
      <c r="F71" s="18">
        <v>646.92999999999995</v>
      </c>
      <c r="G71" s="18">
        <v>59.637799999999999</v>
      </c>
      <c r="H71" s="20">
        <f>F71+G71</f>
        <v>706.56779999999992</v>
      </c>
    </row>
    <row r="72" spans="1:8" s="28" customFormat="1" ht="13.8" x14ac:dyDescent="0.3">
      <c r="A72" s="10" t="s">
        <v>6</v>
      </c>
      <c r="B72" s="19">
        <f t="shared" ref="B72:H72" si="22">B71</f>
        <v>31281.4</v>
      </c>
      <c r="C72" s="19">
        <f t="shared" si="22"/>
        <v>33412</v>
      </c>
      <c r="D72" s="19">
        <f t="shared" si="22"/>
        <v>64693.4</v>
      </c>
      <c r="E72" s="11">
        <f t="shared" si="22"/>
        <v>10</v>
      </c>
      <c r="F72" s="19">
        <f t="shared" si="22"/>
        <v>646.92999999999995</v>
      </c>
      <c r="G72" s="19">
        <f t="shared" si="22"/>
        <v>59.637799999999999</v>
      </c>
      <c r="H72" s="21">
        <f t="shared" si="22"/>
        <v>706.56779999999992</v>
      </c>
    </row>
    <row r="73" spans="1:8" s="28" customFormat="1" ht="37.5" customHeight="1" x14ac:dyDescent="0.3">
      <c r="A73" s="8" t="s">
        <v>32</v>
      </c>
      <c r="B73" s="18">
        <v>12577.93</v>
      </c>
      <c r="C73" s="18">
        <v>31778.51</v>
      </c>
      <c r="D73" s="18">
        <f>B73+C73</f>
        <v>44356.44</v>
      </c>
      <c r="E73" s="9">
        <v>87</v>
      </c>
      <c r="F73" s="18">
        <v>3859.01</v>
      </c>
      <c r="G73" s="18">
        <v>387.60550000000001</v>
      </c>
      <c r="H73" s="20">
        <f>F73+G73</f>
        <v>4246.6154999999999</v>
      </c>
    </row>
    <row r="74" spans="1:8" s="28" customFormat="1" ht="13.8" x14ac:dyDescent="0.3">
      <c r="A74" s="10" t="s">
        <v>6</v>
      </c>
      <c r="B74" s="19">
        <f t="shared" ref="B74:H74" si="23">B73</f>
        <v>12577.93</v>
      </c>
      <c r="C74" s="19">
        <f t="shared" si="23"/>
        <v>31778.51</v>
      </c>
      <c r="D74" s="19">
        <f t="shared" si="23"/>
        <v>44356.44</v>
      </c>
      <c r="E74" s="11">
        <f t="shared" si="23"/>
        <v>87</v>
      </c>
      <c r="F74" s="19">
        <f t="shared" si="23"/>
        <v>3859.01</v>
      </c>
      <c r="G74" s="19">
        <f t="shared" si="23"/>
        <v>387.60550000000001</v>
      </c>
      <c r="H74" s="21">
        <f t="shared" si="23"/>
        <v>4246.6154999999999</v>
      </c>
    </row>
    <row r="75" spans="1:8" s="28" customFormat="1" ht="32.25" customHeight="1" x14ac:dyDescent="0.3">
      <c r="A75" s="8" t="s">
        <v>33</v>
      </c>
      <c r="B75" s="18">
        <v>27903.38</v>
      </c>
      <c r="C75" s="18">
        <v>33411.47</v>
      </c>
      <c r="D75" s="18">
        <f>B75+C75</f>
        <v>61314.850000000006</v>
      </c>
      <c r="E75" s="9">
        <v>68</v>
      </c>
      <c r="F75" s="18">
        <v>4169.41</v>
      </c>
      <c r="G75" s="18">
        <v>405.49880000000002</v>
      </c>
      <c r="H75" s="20">
        <f>F75+G75</f>
        <v>4574.9088000000002</v>
      </c>
    </row>
    <row r="76" spans="1:8" s="28" customFormat="1" ht="13.8" x14ac:dyDescent="0.3">
      <c r="A76" s="10" t="s">
        <v>6</v>
      </c>
      <c r="B76" s="19">
        <f t="shared" ref="B76:H76" si="24">B75</f>
        <v>27903.38</v>
      </c>
      <c r="C76" s="19">
        <f t="shared" si="24"/>
        <v>33411.47</v>
      </c>
      <c r="D76" s="19">
        <f t="shared" si="24"/>
        <v>61314.850000000006</v>
      </c>
      <c r="E76" s="11">
        <f t="shared" si="24"/>
        <v>68</v>
      </c>
      <c r="F76" s="19">
        <f t="shared" si="24"/>
        <v>4169.41</v>
      </c>
      <c r="G76" s="19">
        <f t="shared" si="24"/>
        <v>405.49880000000002</v>
      </c>
      <c r="H76" s="21">
        <f t="shared" si="24"/>
        <v>4574.9088000000002</v>
      </c>
    </row>
    <row r="77" spans="1:8" s="28" customFormat="1" ht="17.25" customHeight="1" x14ac:dyDescent="0.3">
      <c r="A77" s="42" t="s">
        <v>38</v>
      </c>
      <c r="B77" s="43"/>
      <c r="C77" s="43"/>
      <c r="D77" s="43"/>
      <c r="E77" s="43"/>
      <c r="F77" s="43"/>
      <c r="G77" s="43"/>
      <c r="H77" s="44"/>
    </row>
    <row r="78" spans="1:8" s="28" customFormat="1" ht="32.25" customHeight="1" x14ac:dyDescent="0.3">
      <c r="A78" s="8" t="s">
        <v>45</v>
      </c>
      <c r="B78" s="18">
        <v>4556</v>
      </c>
      <c r="C78" s="18">
        <v>33413.5</v>
      </c>
      <c r="D78" s="18">
        <f>B78+C78</f>
        <v>37969.5</v>
      </c>
      <c r="E78" s="9">
        <v>20</v>
      </c>
      <c r="F78" s="18">
        <v>759.39</v>
      </c>
      <c r="G78" s="18">
        <v>119.26</v>
      </c>
      <c r="H78" s="20">
        <f>F78+G78</f>
        <v>878.65</v>
      </c>
    </row>
    <row r="79" spans="1:8" s="28" customFormat="1" ht="13.8" x14ac:dyDescent="0.3">
      <c r="A79" s="10" t="s">
        <v>6</v>
      </c>
      <c r="B79" s="19">
        <f t="shared" ref="B79:H79" si="25">B78</f>
        <v>4556</v>
      </c>
      <c r="C79" s="19">
        <f t="shared" si="25"/>
        <v>33413.5</v>
      </c>
      <c r="D79" s="19">
        <f t="shared" si="25"/>
        <v>37969.5</v>
      </c>
      <c r="E79" s="11">
        <f t="shared" si="25"/>
        <v>20</v>
      </c>
      <c r="F79" s="19">
        <f t="shared" si="25"/>
        <v>759.39</v>
      </c>
      <c r="G79" s="19">
        <f t="shared" si="25"/>
        <v>119.26</v>
      </c>
      <c r="H79" s="21">
        <f t="shared" si="25"/>
        <v>878.65</v>
      </c>
    </row>
    <row r="80" spans="1:8" s="28" customFormat="1" ht="32.25" customHeight="1" x14ac:dyDescent="0.3">
      <c r="A80" s="8" t="s">
        <v>46</v>
      </c>
      <c r="B80" s="18">
        <v>13078.67</v>
      </c>
      <c r="C80" s="18">
        <v>33412</v>
      </c>
      <c r="D80" s="18">
        <f>B80+C80</f>
        <v>46490.67</v>
      </c>
      <c r="E80" s="9">
        <v>15</v>
      </c>
      <c r="F80" s="18">
        <f>D80*E80/1000</f>
        <v>697.36004999999989</v>
      </c>
      <c r="G80" s="18">
        <v>89.43</v>
      </c>
      <c r="H80" s="20">
        <f>F80+G80</f>
        <v>786.79004999999984</v>
      </c>
    </row>
    <row r="81" spans="1:8" s="28" customFormat="1" ht="13.8" x14ac:dyDescent="0.3">
      <c r="A81" s="10" t="s">
        <v>6</v>
      </c>
      <c r="B81" s="19">
        <f t="shared" ref="B81:H81" si="26">B80</f>
        <v>13078.67</v>
      </c>
      <c r="C81" s="19">
        <f t="shared" si="26"/>
        <v>33412</v>
      </c>
      <c r="D81" s="19">
        <f t="shared" si="26"/>
        <v>46490.67</v>
      </c>
      <c r="E81" s="11">
        <f t="shared" si="26"/>
        <v>15</v>
      </c>
      <c r="F81" s="19">
        <f t="shared" si="26"/>
        <v>697.36004999999989</v>
      </c>
      <c r="G81" s="19">
        <f t="shared" si="26"/>
        <v>89.43</v>
      </c>
      <c r="H81" s="21">
        <f t="shared" si="26"/>
        <v>786.79004999999984</v>
      </c>
    </row>
    <row r="82" spans="1:8" s="28" customFormat="1" ht="32.25" customHeight="1" x14ac:dyDescent="0.3">
      <c r="A82" s="8" t="s">
        <v>43</v>
      </c>
      <c r="B82" s="18">
        <v>8025.09</v>
      </c>
      <c r="C82" s="18">
        <v>30358.55</v>
      </c>
      <c r="D82" s="18">
        <f>B82+C82</f>
        <v>38383.64</v>
      </c>
      <c r="E82" s="9">
        <v>55</v>
      </c>
      <c r="F82" s="18">
        <f>D82*E82/1000</f>
        <v>2111.1002000000003</v>
      </c>
      <c r="G82" s="18">
        <v>172.94</v>
      </c>
      <c r="H82" s="20">
        <f>F82+G82</f>
        <v>2284.0402000000004</v>
      </c>
    </row>
    <row r="83" spans="1:8" s="28" customFormat="1" ht="13.8" x14ac:dyDescent="0.3">
      <c r="A83" s="10" t="s">
        <v>6</v>
      </c>
      <c r="B83" s="19">
        <f t="shared" ref="B83:H83" si="27">B82</f>
        <v>8025.09</v>
      </c>
      <c r="C83" s="19">
        <f t="shared" si="27"/>
        <v>30358.55</v>
      </c>
      <c r="D83" s="19">
        <f t="shared" si="27"/>
        <v>38383.64</v>
      </c>
      <c r="E83" s="11">
        <f t="shared" si="27"/>
        <v>55</v>
      </c>
      <c r="F83" s="19">
        <f t="shared" si="27"/>
        <v>2111.1002000000003</v>
      </c>
      <c r="G83" s="19">
        <f t="shared" si="27"/>
        <v>172.94</v>
      </c>
      <c r="H83" s="21">
        <f t="shared" si="27"/>
        <v>2284.0402000000004</v>
      </c>
    </row>
    <row r="84" spans="1:8" s="28" customFormat="1" ht="32.25" customHeight="1" x14ac:dyDescent="0.3">
      <c r="A84" s="8" t="s">
        <v>44</v>
      </c>
      <c r="B84" s="18">
        <v>25180.740699999998</v>
      </c>
      <c r="C84" s="18">
        <v>35084.81</v>
      </c>
      <c r="D84" s="18">
        <f>B84+C84</f>
        <v>60265.550699999993</v>
      </c>
      <c r="E84" s="9">
        <v>27</v>
      </c>
      <c r="F84" s="18">
        <f>D84*E84/1000</f>
        <v>1627.1698689</v>
      </c>
      <c r="G84" s="18">
        <v>202.05</v>
      </c>
      <c r="H84" s="20">
        <f>F84+G84</f>
        <v>1829.2198688999999</v>
      </c>
    </row>
    <row r="85" spans="1:8" s="28" customFormat="1" ht="13.8" x14ac:dyDescent="0.3">
      <c r="A85" s="10" t="s">
        <v>6</v>
      </c>
      <c r="B85" s="19">
        <f t="shared" ref="B85:H85" si="28">B84</f>
        <v>25180.740699999998</v>
      </c>
      <c r="C85" s="19">
        <f t="shared" si="28"/>
        <v>35084.81</v>
      </c>
      <c r="D85" s="19">
        <f t="shared" si="28"/>
        <v>60265.550699999993</v>
      </c>
      <c r="E85" s="11">
        <f t="shared" si="28"/>
        <v>27</v>
      </c>
      <c r="F85" s="19">
        <f t="shared" si="28"/>
        <v>1627.1698689</v>
      </c>
      <c r="G85" s="19">
        <f t="shared" si="28"/>
        <v>202.05</v>
      </c>
      <c r="H85" s="21">
        <f t="shared" si="28"/>
        <v>1829.2198688999999</v>
      </c>
    </row>
    <row r="86" spans="1:8" s="28" customFormat="1" ht="32.25" customHeight="1" x14ac:dyDescent="0.3">
      <c r="A86" s="8" t="s">
        <v>82</v>
      </c>
      <c r="B86" s="18">
        <v>8432.7900000000009</v>
      </c>
      <c r="C86" s="18">
        <v>33561.86</v>
      </c>
      <c r="D86" s="18">
        <f>B86+C86</f>
        <v>41994.65</v>
      </c>
      <c r="E86" s="9">
        <v>43</v>
      </c>
      <c r="F86" s="18">
        <f>D86*E86/1000</f>
        <v>1805.7699499999999</v>
      </c>
      <c r="G86" s="18">
        <v>262.38220000000001</v>
      </c>
      <c r="H86" s="20">
        <f>F86+G86</f>
        <v>2068.1521499999999</v>
      </c>
    </row>
    <row r="87" spans="1:8" s="28" customFormat="1" ht="13.8" x14ac:dyDescent="0.3">
      <c r="A87" s="10" t="s">
        <v>6</v>
      </c>
      <c r="B87" s="19">
        <f t="shared" ref="B87:H87" si="29">B86</f>
        <v>8432.7900000000009</v>
      </c>
      <c r="C87" s="19">
        <f t="shared" si="29"/>
        <v>33561.86</v>
      </c>
      <c r="D87" s="19">
        <f t="shared" si="29"/>
        <v>41994.65</v>
      </c>
      <c r="E87" s="11">
        <f t="shared" si="29"/>
        <v>43</v>
      </c>
      <c r="F87" s="19">
        <f t="shared" si="29"/>
        <v>1805.7699499999999</v>
      </c>
      <c r="G87" s="19">
        <f t="shared" si="29"/>
        <v>262.38220000000001</v>
      </c>
      <c r="H87" s="21">
        <f t="shared" si="29"/>
        <v>2068.1521499999999</v>
      </c>
    </row>
    <row r="88" spans="1:8" s="28" customFormat="1" ht="32.25" customHeight="1" x14ac:dyDescent="0.3">
      <c r="A88" s="8" t="s">
        <v>83</v>
      </c>
      <c r="B88" s="18">
        <v>23691.279999999999</v>
      </c>
      <c r="C88" s="18">
        <v>33079.49</v>
      </c>
      <c r="D88" s="18">
        <f>B88+C88</f>
        <v>56770.77</v>
      </c>
      <c r="E88" s="9">
        <v>39</v>
      </c>
      <c r="F88" s="18">
        <f>D88*E88/1000</f>
        <v>2214.0600299999996</v>
      </c>
      <c r="G88" s="18">
        <v>220.637</v>
      </c>
      <c r="H88" s="20">
        <f>F88+G88</f>
        <v>2434.6970299999998</v>
      </c>
    </row>
    <row r="89" spans="1:8" s="28" customFormat="1" ht="13.8" x14ac:dyDescent="0.3">
      <c r="A89" s="10" t="s">
        <v>6</v>
      </c>
      <c r="B89" s="19">
        <f t="shared" ref="B89:H89" si="30">B88</f>
        <v>23691.279999999999</v>
      </c>
      <c r="C89" s="19">
        <f t="shared" si="30"/>
        <v>33079.49</v>
      </c>
      <c r="D89" s="19">
        <f t="shared" si="30"/>
        <v>56770.77</v>
      </c>
      <c r="E89" s="11">
        <f t="shared" si="30"/>
        <v>39</v>
      </c>
      <c r="F89" s="19">
        <f t="shared" si="30"/>
        <v>2214.0600299999996</v>
      </c>
      <c r="G89" s="19">
        <f t="shared" si="30"/>
        <v>220.637</v>
      </c>
      <c r="H89" s="21">
        <f t="shared" si="30"/>
        <v>2434.6970299999998</v>
      </c>
    </row>
    <row r="90" spans="1:8" s="28" customFormat="1" ht="32.25" customHeight="1" x14ac:dyDescent="0.3">
      <c r="A90" s="8" t="s">
        <v>39</v>
      </c>
      <c r="B90" s="18">
        <v>11500.93</v>
      </c>
      <c r="C90" s="18">
        <v>33889.81</v>
      </c>
      <c r="D90" s="18">
        <f>B90+C90</f>
        <v>45390.74</v>
      </c>
      <c r="E90" s="9">
        <v>54</v>
      </c>
      <c r="F90" s="18">
        <f>D90*E90/1000</f>
        <v>2451.09996</v>
      </c>
      <c r="G90" s="18">
        <v>345.86</v>
      </c>
      <c r="H90" s="20">
        <f>F90+G90</f>
        <v>2796.9599600000001</v>
      </c>
    </row>
    <row r="91" spans="1:8" s="28" customFormat="1" ht="13.8" x14ac:dyDescent="0.3">
      <c r="A91" s="10" t="s">
        <v>6</v>
      </c>
      <c r="B91" s="19">
        <f t="shared" ref="B91:H91" si="31">B90</f>
        <v>11500.93</v>
      </c>
      <c r="C91" s="19">
        <f t="shared" si="31"/>
        <v>33889.81</v>
      </c>
      <c r="D91" s="19">
        <f t="shared" si="31"/>
        <v>45390.74</v>
      </c>
      <c r="E91" s="11">
        <f t="shared" si="31"/>
        <v>54</v>
      </c>
      <c r="F91" s="19">
        <f t="shared" si="31"/>
        <v>2451.09996</v>
      </c>
      <c r="G91" s="19">
        <f t="shared" si="31"/>
        <v>345.86</v>
      </c>
      <c r="H91" s="21">
        <f t="shared" si="31"/>
        <v>2796.9599600000001</v>
      </c>
    </row>
    <row r="92" spans="1:8" s="28" customFormat="1" ht="32.25" customHeight="1" x14ac:dyDescent="0.3">
      <c r="A92" s="8" t="s">
        <v>40</v>
      </c>
      <c r="B92" s="18">
        <v>5517.33</v>
      </c>
      <c r="C92" s="18">
        <v>33410</v>
      </c>
      <c r="D92" s="18">
        <f>B92+C92</f>
        <v>38927.33</v>
      </c>
      <c r="E92" s="9">
        <v>15</v>
      </c>
      <c r="F92" s="18">
        <f>D92*E92/1000</f>
        <v>583.90995000000009</v>
      </c>
      <c r="G92" s="18">
        <v>89.46</v>
      </c>
      <c r="H92" s="20">
        <f>F92+G92</f>
        <v>673.36995000000013</v>
      </c>
    </row>
    <row r="93" spans="1:8" s="28" customFormat="1" ht="13.8" x14ac:dyDescent="0.3">
      <c r="A93" s="10" t="s">
        <v>6</v>
      </c>
      <c r="B93" s="19">
        <f t="shared" ref="B93:H93" si="32">B92</f>
        <v>5517.33</v>
      </c>
      <c r="C93" s="19">
        <f t="shared" si="32"/>
        <v>33410</v>
      </c>
      <c r="D93" s="19">
        <f t="shared" si="32"/>
        <v>38927.33</v>
      </c>
      <c r="E93" s="11">
        <f t="shared" si="32"/>
        <v>15</v>
      </c>
      <c r="F93" s="19">
        <f t="shared" si="32"/>
        <v>583.90995000000009</v>
      </c>
      <c r="G93" s="19">
        <f t="shared" si="32"/>
        <v>89.46</v>
      </c>
      <c r="H93" s="21">
        <f t="shared" si="32"/>
        <v>673.36995000000013</v>
      </c>
    </row>
    <row r="94" spans="1:8" s="28" customFormat="1" ht="32.25" customHeight="1" x14ac:dyDescent="0.3">
      <c r="A94" s="8" t="s">
        <v>41</v>
      </c>
      <c r="B94" s="18">
        <v>26204.83</v>
      </c>
      <c r="C94" s="18">
        <v>33410.69</v>
      </c>
      <c r="D94" s="18">
        <f>B94+C94</f>
        <v>59615.520000000004</v>
      </c>
      <c r="E94" s="9">
        <v>29</v>
      </c>
      <c r="F94" s="18">
        <f>D94*E94/1000</f>
        <v>1728.8500800000002</v>
      </c>
      <c r="G94" s="18">
        <v>173.62</v>
      </c>
      <c r="H94" s="20">
        <f>F94+G94</f>
        <v>1902.4700800000001</v>
      </c>
    </row>
    <row r="95" spans="1:8" s="28" customFormat="1" ht="13.8" x14ac:dyDescent="0.3">
      <c r="A95" s="10" t="s">
        <v>6</v>
      </c>
      <c r="B95" s="19">
        <f t="shared" ref="B95:H95" si="33">B94</f>
        <v>26204.83</v>
      </c>
      <c r="C95" s="19">
        <f t="shared" si="33"/>
        <v>33410.69</v>
      </c>
      <c r="D95" s="19">
        <f t="shared" si="33"/>
        <v>59615.520000000004</v>
      </c>
      <c r="E95" s="11">
        <f t="shared" si="33"/>
        <v>29</v>
      </c>
      <c r="F95" s="19">
        <f t="shared" si="33"/>
        <v>1728.8500800000002</v>
      </c>
      <c r="G95" s="19">
        <f t="shared" si="33"/>
        <v>173.62</v>
      </c>
      <c r="H95" s="21">
        <f t="shared" si="33"/>
        <v>1902.4700800000001</v>
      </c>
    </row>
    <row r="96" spans="1:8" s="28" customFormat="1" ht="32.25" customHeight="1" x14ac:dyDescent="0.3">
      <c r="A96" s="8" t="s">
        <v>42</v>
      </c>
      <c r="B96" s="18">
        <v>5176.88</v>
      </c>
      <c r="C96" s="18">
        <v>33408.120000000003</v>
      </c>
      <c r="D96" s="18">
        <f>B96+C96</f>
        <v>38585</v>
      </c>
      <c r="E96" s="9">
        <v>32</v>
      </c>
      <c r="F96" s="18">
        <v>1234.72</v>
      </c>
      <c r="G96" s="18">
        <v>190.82</v>
      </c>
      <c r="H96" s="20">
        <f>F96+G96</f>
        <v>1425.54</v>
      </c>
    </row>
    <row r="97" spans="1:11" s="28" customFormat="1" ht="13.8" x14ac:dyDescent="0.3">
      <c r="A97" s="10" t="s">
        <v>6</v>
      </c>
      <c r="B97" s="19">
        <f t="shared" ref="B97:H97" si="34">B96</f>
        <v>5176.88</v>
      </c>
      <c r="C97" s="19">
        <f t="shared" si="34"/>
        <v>33408.120000000003</v>
      </c>
      <c r="D97" s="19">
        <f t="shared" si="34"/>
        <v>38585</v>
      </c>
      <c r="E97" s="11">
        <f t="shared" si="34"/>
        <v>32</v>
      </c>
      <c r="F97" s="19">
        <f t="shared" si="34"/>
        <v>1234.72</v>
      </c>
      <c r="G97" s="19">
        <f t="shared" si="34"/>
        <v>190.82</v>
      </c>
      <c r="H97" s="21">
        <f t="shared" si="34"/>
        <v>1425.54</v>
      </c>
    </row>
    <row r="98" spans="1:11" s="4" customFormat="1" ht="17.25" customHeight="1" x14ac:dyDescent="0.3">
      <c r="A98" s="42" t="s">
        <v>48</v>
      </c>
      <c r="B98" s="43"/>
      <c r="C98" s="43"/>
      <c r="D98" s="43"/>
      <c r="E98" s="43"/>
      <c r="F98" s="43"/>
      <c r="G98" s="43"/>
      <c r="H98" s="44"/>
    </row>
    <row r="99" spans="1:11" s="4" customFormat="1" ht="32.25" customHeight="1" x14ac:dyDescent="0.3">
      <c r="A99" s="8" t="s">
        <v>49</v>
      </c>
      <c r="B99" s="18">
        <v>0</v>
      </c>
      <c r="C99" s="18">
        <v>3611.2</v>
      </c>
      <c r="D99" s="18">
        <f>B99+C99</f>
        <v>3611.2</v>
      </c>
      <c r="E99" s="9">
        <v>125</v>
      </c>
      <c r="F99" s="18">
        <f>D99*E99/1000</f>
        <v>451.4</v>
      </c>
      <c r="G99" s="18">
        <v>0</v>
      </c>
      <c r="H99" s="20">
        <f>F99+G99</f>
        <v>451.4</v>
      </c>
    </row>
    <row r="100" spans="1:11" s="4" customFormat="1" ht="13.8" x14ac:dyDescent="0.3">
      <c r="A100" s="10" t="s">
        <v>6</v>
      </c>
      <c r="B100" s="19">
        <f t="shared" ref="B100:H100" si="35">B99</f>
        <v>0</v>
      </c>
      <c r="C100" s="19">
        <f t="shared" si="35"/>
        <v>3611.2</v>
      </c>
      <c r="D100" s="19">
        <f t="shared" si="35"/>
        <v>3611.2</v>
      </c>
      <c r="E100" s="11">
        <f t="shared" si="35"/>
        <v>125</v>
      </c>
      <c r="F100" s="19">
        <f t="shared" si="35"/>
        <v>451.4</v>
      </c>
      <c r="G100" s="19">
        <f t="shared" si="35"/>
        <v>0</v>
      </c>
      <c r="H100" s="21">
        <f t="shared" si="35"/>
        <v>451.4</v>
      </c>
    </row>
    <row r="101" spans="1:11" s="4" customFormat="1" ht="17.25" customHeight="1" x14ac:dyDescent="0.3">
      <c r="A101" s="42" t="s">
        <v>60</v>
      </c>
      <c r="B101" s="43"/>
      <c r="C101" s="43"/>
      <c r="D101" s="43"/>
      <c r="E101" s="43"/>
      <c r="F101" s="43"/>
      <c r="G101" s="43"/>
      <c r="H101" s="44"/>
    </row>
    <row r="102" spans="1:11" s="4" customFormat="1" ht="23.25" customHeight="1" x14ac:dyDescent="0.3">
      <c r="A102" s="8" t="s">
        <v>71</v>
      </c>
      <c r="B102" s="18">
        <f>30*1000</f>
        <v>30000</v>
      </c>
      <c r="C102" s="18">
        <v>0</v>
      </c>
      <c r="D102" s="18">
        <f>B102+C102</f>
        <v>30000</v>
      </c>
      <c r="E102" s="9">
        <v>8</v>
      </c>
      <c r="F102" s="18">
        <f>D102*E102/1000</f>
        <v>240</v>
      </c>
      <c r="G102" s="18">
        <v>0</v>
      </c>
      <c r="H102" s="20">
        <f>F102+G102</f>
        <v>240</v>
      </c>
    </row>
    <row r="103" spans="1:11" s="4" customFormat="1" ht="13.8" x14ac:dyDescent="0.3">
      <c r="A103" s="10" t="s">
        <v>6</v>
      </c>
      <c r="B103" s="19">
        <f>B102</f>
        <v>30000</v>
      </c>
      <c r="C103" s="19">
        <f t="shared" ref="C103:D103" si="36">C102</f>
        <v>0</v>
      </c>
      <c r="D103" s="19">
        <f t="shared" si="36"/>
        <v>30000</v>
      </c>
      <c r="E103" s="11">
        <f>E102</f>
        <v>8</v>
      </c>
      <c r="F103" s="19">
        <f t="shared" ref="F103:H103" si="37">F102</f>
        <v>240</v>
      </c>
      <c r="G103" s="19">
        <f t="shared" si="37"/>
        <v>0</v>
      </c>
      <c r="H103" s="21">
        <f t="shared" si="37"/>
        <v>240</v>
      </c>
    </row>
    <row r="104" spans="1:11" s="4" customFormat="1" ht="18.75" customHeight="1" x14ac:dyDescent="0.3">
      <c r="A104" s="8" t="s">
        <v>69</v>
      </c>
      <c r="B104" s="18">
        <f>30*1000</f>
        <v>30000</v>
      </c>
      <c r="C104" s="18">
        <v>0</v>
      </c>
      <c r="D104" s="18">
        <f>B104+C104</f>
        <v>30000</v>
      </c>
      <c r="E104" s="9">
        <v>12</v>
      </c>
      <c r="F104" s="18">
        <f>D104*E104/1000</f>
        <v>360</v>
      </c>
      <c r="G104" s="18">
        <v>0</v>
      </c>
      <c r="H104" s="20">
        <f>F104+G104</f>
        <v>360</v>
      </c>
    </row>
    <row r="105" spans="1:11" s="4" customFormat="1" ht="13.8" x14ac:dyDescent="0.3">
      <c r="A105" s="10" t="s">
        <v>6</v>
      </c>
      <c r="B105" s="19">
        <f t="shared" ref="B105:D105" si="38">B104</f>
        <v>30000</v>
      </c>
      <c r="C105" s="19">
        <f t="shared" si="38"/>
        <v>0</v>
      </c>
      <c r="D105" s="19">
        <f t="shared" si="38"/>
        <v>30000</v>
      </c>
      <c r="E105" s="11">
        <f>E104</f>
        <v>12</v>
      </c>
      <c r="F105" s="19">
        <f t="shared" ref="F105:H105" si="39">F104</f>
        <v>360</v>
      </c>
      <c r="G105" s="19">
        <f t="shared" si="39"/>
        <v>0</v>
      </c>
      <c r="H105" s="21">
        <f t="shared" si="39"/>
        <v>360</v>
      </c>
    </row>
    <row r="106" spans="1:11" s="4" customFormat="1" ht="21" customHeight="1" x14ac:dyDescent="0.3">
      <c r="A106" s="8" t="s">
        <v>70</v>
      </c>
      <c r="B106" s="18">
        <f>30*1000</f>
        <v>30000</v>
      </c>
      <c r="C106" s="18">
        <v>0</v>
      </c>
      <c r="D106" s="18">
        <f>B106+C106</f>
        <v>30000</v>
      </c>
      <c r="E106" s="9">
        <v>8</v>
      </c>
      <c r="F106" s="18">
        <f>D106*E106/1000</f>
        <v>240</v>
      </c>
      <c r="G106" s="18">
        <v>0</v>
      </c>
      <c r="H106" s="20">
        <f>F106+G106</f>
        <v>240</v>
      </c>
    </row>
    <row r="107" spans="1:11" s="4" customFormat="1" ht="13.8" x14ac:dyDescent="0.3">
      <c r="A107" s="10" t="s">
        <v>6</v>
      </c>
      <c r="B107" s="19">
        <f t="shared" ref="B107:H107" si="40">B106</f>
        <v>30000</v>
      </c>
      <c r="C107" s="19">
        <f t="shared" si="40"/>
        <v>0</v>
      </c>
      <c r="D107" s="19">
        <f t="shared" si="40"/>
        <v>30000</v>
      </c>
      <c r="E107" s="11">
        <f>E106</f>
        <v>8</v>
      </c>
      <c r="F107" s="19">
        <f t="shared" si="40"/>
        <v>240</v>
      </c>
      <c r="G107" s="19">
        <f t="shared" si="40"/>
        <v>0</v>
      </c>
      <c r="H107" s="21">
        <f t="shared" si="40"/>
        <v>240</v>
      </c>
    </row>
    <row r="108" spans="1:11" s="4" customFormat="1" ht="25.5" customHeight="1" x14ac:dyDescent="0.3">
      <c r="A108" s="39" t="s">
        <v>23</v>
      </c>
      <c r="B108" s="40"/>
      <c r="C108" s="40"/>
      <c r="D108" s="40"/>
      <c r="E108" s="40"/>
      <c r="F108" s="40"/>
      <c r="G108" s="40"/>
      <c r="H108" s="41"/>
    </row>
    <row r="109" spans="1:11" s="28" customFormat="1" ht="19.5" customHeight="1" x14ac:dyDescent="0.3">
      <c r="A109" s="42" t="s">
        <v>61</v>
      </c>
      <c r="B109" s="43"/>
      <c r="C109" s="43"/>
      <c r="D109" s="43"/>
      <c r="E109" s="43"/>
      <c r="F109" s="43"/>
      <c r="G109" s="43"/>
      <c r="H109" s="44"/>
    </row>
    <row r="110" spans="1:11" s="28" customFormat="1" ht="24" customHeight="1" x14ac:dyDescent="0.3">
      <c r="A110" s="8" t="s">
        <v>62</v>
      </c>
      <c r="B110" s="18">
        <v>510.19600000000003</v>
      </c>
      <c r="C110" s="18">
        <v>97.956000000000003</v>
      </c>
      <c r="D110" s="18">
        <f>B110+C110</f>
        <v>608.15200000000004</v>
      </c>
      <c r="E110" s="9">
        <v>32881</v>
      </c>
      <c r="F110" s="18">
        <v>19996.580000000002</v>
      </c>
      <c r="G110" s="18">
        <v>154.69999999999999</v>
      </c>
      <c r="H110" s="20">
        <f>F110+G110</f>
        <v>20151.280000000002</v>
      </c>
      <c r="I110" s="29"/>
    </row>
    <row r="111" spans="1:11" s="28" customFormat="1" ht="14.25" customHeight="1" x14ac:dyDescent="0.3">
      <c r="A111" s="10" t="s">
        <v>6</v>
      </c>
      <c r="B111" s="19">
        <f t="shared" ref="B111:H111" si="41">B110</f>
        <v>510.19600000000003</v>
      </c>
      <c r="C111" s="19">
        <f t="shared" si="41"/>
        <v>97.956000000000003</v>
      </c>
      <c r="D111" s="19">
        <f t="shared" si="41"/>
        <v>608.15200000000004</v>
      </c>
      <c r="E111" s="11">
        <f t="shared" si="41"/>
        <v>32881</v>
      </c>
      <c r="F111" s="19">
        <f t="shared" si="41"/>
        <v>19996.580000000002</v>
      </c>
      <c r="G111" s="19">
        <f t="shared" si="41"/>
        <v>154.69999999999999</v>
      </c>
      <c r="H111" s="21">
        <f t="shared" si="41"/>
        <v>20151.280000000002</v>
      </c>
    </row>
    <row r="112" spans="1:11" s="28" customFormat="1" ht="22.5" customHeight="1" x14ac:dyDescent="0.3">
      <c r="A112" s="8" t="s">
        <v>63</v>
      </c>
      <c r="B112" s="18">
        <v>492.71818300000001</v>
      </c>
      <c r="C112" s="18">
        <v>97.956129000000004</v>
      </c>
      <c r="D112" s="18">
        <f>B112+C112</f>
        <v>590.67431199999999</v>
      </c>
      <c r="E112" s="9">
        <v>7514</v>
      </c>
      <c r="F112" s="18">
        <v>4438.2939999999999</v>
      </c>
      <c r="G112" s="18">
        <v>35.380000000000003</v>
      </c>
      <c r="H112" s="20">
        <f>F112+G112</f>
        <v>4473.674</v>
      </c>
      <c r="K112" s="29"/>
    </row>
    <row r="113" spans="1:11" s="28" customFormat="1" ht="12.75" customHeight="1" x14ac:dyDescent="0.3">
      <c r="A113" s="10" t="s">
        <v>6</v>
      </c>
      <c r="B113" s="19">
        <f t="shared" ref="B113:H113" si="42">B112</f>
        <v>492.71818300000001</v>
      </c>
      <c r="C113" s="19">
        <f t="shared" si="42"/>
        <v>97.956129000000004</v>
      </c>
      <c r="D113" s="19">
        <f t="shared" si="42"/>
        <v>590.67431199999999</v>
      </c>
      <c r="E113" s="11">
        <f t="shared" si="42"/>
        <v>7514</v>
      </c>
      <c r="F113" s="19">
        <f t="shared" si="42"/>
        <v>4438.2939999999999</v>
      </c>
      <c r="G113" s="19">
        <f t="shared" si="42"/>
        <v>35.380000000000003</v>
      </c>
      <c r="H113" s="21">
        <f t="shared" si="42"/>
        <v>4473.674</v>
      </c>
    </row>
    <row r="114" spans="1:11" s="28" customFormat="1" ht="21" customHeight="1" x14ac:dyDescent="0.3">
      <c r="A114" s="8" t="s">
        <v>64</v>
      </c>
      <c r="B114" s="18">
        <v>493.92359099999999</v>
      </c>
      <c r="C114" s="18">
        <v>97.956000000000003</v>
      </c>
      <c r="D114" s="18">
        <f>B114+C114</f>
        <v>591.879591</v>
      </c>
      <c r="E114" s="9">
        <v>7427</v>
      </c>
      <c r="F114" s="18">
        <v>4395.8919999999998</v>
      </c>
      <c r="G114" s="18">
        <v>34.93</v>
      </c>
      <c r="H114" s="20">
        <f>F114+G114</f>
        <v>4430.8220000000001</v>
      </c>
    </row>
    <row r="115" spans="1:11" s="28" customFormat="1" ht="12.75" customHeight="1" x14ac:dyDescent="0.3">
      <c r="A115" s="10" t="s">
        <v>6</v>
      </c>
      <c r="B115" s="19">
        <f t="shared" ref="B115:H115" si="43">B114</f>
        <v>493.92359099999999</v>
      </c>
      <c r="C115" s="19">
        <f t="shared" si="43"/>
        <v>97.956000000000003</v>
      </c>
      <c r="D115" s="19">
        <f t="shared" si="43"/>
        <v>591.879591</v>
      </c>
      <c r="E115" s="11">
        <f t="shared" si="43"/>
        <v>7427</v>
      </c>
      <c r="F115" s="19">
        <f t="shared" si="43"/>
        <v>4395.8919999999998</v>
      </c>
      <c r="G115" s="19">
        <f t="shared" si="43"/>
        <v>34.93</v>
      </c>
      <c r="H115" s="21">
        <f t="shared" si="43"/>
        <v>4430.8220000000001</v>
      </c>
    </row>
    <row r="116" spans="1:11" s="28" customFormat="1" ht="24.75" customHeight="1" x14ac:dyDescent="0.3">
      <c r="A116" s="8" t="s">
        <v>65</v>
      </c>
      <c r="B116" s="18">
        <v>499.26231100000001</v>
      </c>
      <c r="C116" s="18">
        <v>97.956000000000003</v>
      </c>
      <c r="D116" s="18">
        <f>B116+C116</f>
        <v>597.21831099999997</v>
      </c>
      <c r="E116" s="9">
        <v>20626</v>
      </c>
      <c r="F116" s="18">
        <v>12318.259</v>
      </c>
      <c r="G116" s="18">
        <v>96.97</v>
      </c>
      <c r="H116" s="20">
        <f>F116+G116</f>
        <v>12415.228999999999</v>
      </c>
      <c r="K116" s="29">
        <f>H110+H112+H114+H116+H118+H120+H122+H124+H127</f>
        <v>51242.406000000003</v>
      </c>
    </row>
    <row r="117" spans="1:11" s="28" customFormat="1" ht="16.5" customHeight="1" x14ac:dyDescent="0.3">
      <c r="A117" s="10" t="s">
        <v>6</v>
      </c>
      <c r="B117" s="19">
        <f t="shared" ref="B117:H117" si="44">B116</f>
        <v>499.26231100000001</v>
      </c>
      <c r="C117" s="19">
        <f t="shared" si="44"/>
        <v>97.956000000000003</v>
      </c>
      <c r="D117" s="19">
        <f t="shared" si="44"/>
        <v>597.21831099999997</v>
      </c>
      <c r="E117" s="11">
        <f t="shared" si="44"/>
        <v>20626</v>
      </c>
      <c r="F117" s="19">
        <f t="shared" si="44"/>
        <v>12318.259</v>
      </c>
      <c r="G117" s="19">
        <f t="shared" si="44"/>
        <v>96.97</v>
      </c>
      <c r="H117" s="21">
        <f t="shared" si="44"/>
        <v>12415.228999999999</v>
      </c>
    </row>
    <row r="118" spans="1:11" s="28" customFormat="1" ht="27" customHeight="1" x14ac:dyDescent="0.3">
      <c r="A118" s="8" t="s">
        <v>66</v>
      </c>
      <c r="B118" s="18">
        <v>492.513238</v>
      </c>
      <c r="C118" s="18">
        <v>97.956000000000003</v>
      </c>
      <c r="D118" s="18">
        <f>B118+C118</f>
        <v>590.46923800000002</v>
      </c>
      <c r="E118" s="9">
        <v>3048</v>
      </c>
      <c r="F118" s="18">
        <v>1799.752</v>
      </c>
      <c r="G118" s="18">
        <v>14.34</v>
      </c>
      <c r="H118" s="20">
        <f>F118+G118</f>
        <v>1814.0919999999999</v>
      </c>
    </row>
    <row r="119" spans="1:11" s="28" customFormat="1" ht="12.75" customHeight="1" x14ac:dyDescent="0.3">
      <c r="A119" s="10" t="s">
        <v>6</v>
      </c>
      <c r="B119" s="19">
        <f t="shared" ref="B119:H119" si="45">B118</f>
        <v>492.513238</v>
      </c>
      <c r="C119" s="19">
        <f t="shared" si="45"/>
        <v>97.956000000000003</v>
      </c>
      <c r="D119" s="19">
        <f t="shared" si="45"/>
        <v>590.46923800000002</v>
      </c>
      <c r="E119" s="11">
        <f t="shared" si="45"/>
        <v>3048</v>
      </c>
      <c r="F119" s="19">
        <f t="shared" si="45"/>
        <v>1799.752</v>
      </c>
      <c r="G119" s="19">
        <f t="shared" si="45"/>
        <v>14.34</v>
      </c>
      <c r="H119" s="21">
        <f t="shared" si="45"/>
        <v>1814.0919999999999</v>
      </c>
    </row>
    <row r="120" spans="1:11" s="28" customFormat="1" ht="27" customHeight="1" x14ac:dyDescent="0.3">
      <c r="A120" s="8" t="s">
        <v>80</v>
      </c>
      <c r="B120" s="18">
        <v>472.69154099999997</v>
      </c>
      <c r="C120" s="18">
        <v>97.956000000000003</v>
      </c>
      <c r="D120" s="18">
        <f>B120+C120</f>
        <v>570.64754099999993</v>
      </c>
      <c r="E120" s="9">
        <v>2304</v>
      </c>
      <c r="F120" s="18">
        <v>1314.777</v>
      </c>
      <c r="G120" s="18">
        <v>10.83</v>
      </c>
      <c r="H120" s="20">
        <f>F120+G120</f>
        <v>1325.607</v>
      </c>
      <c r="J120" s="29"/>
    </row>
    <row r="121" spans="1:11" s="28" customFormat="1" ht="12.75" customHeight="1" x14ac:dyDescent="0.3">
      <c r="A121" s="10" t="s">
        <v>6</v>
      </c>
      <c r="B121" s="19">
        <f t="shared" ref="B121:H121" si="46">B120</f>
        <v>472.69154099999997</v>
      </c>
      <c r="C121" s="19">
        <f t="shared" si="46"/>
        <v>97.956000000000003</v>
      </c>
      <c r="D121" s="19">
        <f t="shared" si="46"/>
        <v>570.64754099999993</v>
      </c>
      <c r="E121" s="11">
        <f t="shared" si="46"/>
        <v>2304</v>
      </c>
      <c r="F121" s="19">
        <f t="shared" si="46"/>
        <v>1314.777</v>
      </c>
      <c r="G121" s="19">
        <f t="shared" si="46"/>
        <v>10.83</v>
      </c>
      <c r="H121" s="21">
        <f t="shared" si="46"/>
        <v>1325.607</v>
      </c>
    </row>
    <row r="122" spans="1:11" s="28" customFormat="1" ht="18" customHeight="1" x14ac:dyDescent="0.3">
      <c r="A122" s="8" t="s">
        <v>67</v>
      </c>
      <c r="B122" s="18">
        <v>530.64353500000004</v>
      </c>
      <c r="C122" s="18">
        <v>97.956000000000003</v>
      </c>
      <c r="D122" s="18">
        <f>B122+C122</f>
        <v>628.59953500000006</v>
      </c>
      <c r="E122" s="9">
        <v>3168</v>
      </c>
      <c r="F122" s="18">
        <v>1991.404</v>
      </c>
      <c r="G122" s="18">
        <v>14.9</v>
      </c>
      <c r="H122" s="20">
        <f>F122+G122</f>
        <v>2006.3040000000001</v>
      </c>
    </row>
    <row r="123" spans="1:11" s="28" customFormat="1" ht="16.5" customHeight="1" x14ac:dyDescent="0.3">
      <c r="A123" s="10" t="s">
        <v>6</v>
      </c>
      <c r="B123" s="19">
        <f>B122</f>
        <v>530.64353500000004</v>
      </c>
      <c r="C123" s="19">
        <f t="shared" ref="C123:C125" si="47">C119</f>
        <v>97.956000000000003</v>
      </c>
      <c r="D123" s="19">
        <f>D122</f>
        <v>628.59953500000006</v>
      </c>
      <c r="E123" s="11">
        <f>E122</f>
        <v>3168</v>
      </c>
      <c r="F123" s="19">
        <f>F122</f>
        <v>1991.404</v>
      </c>
      <c r="G123" s="19">
        <f t="shared" ref="G123:H123" si="48">G122</f>
        <v>14.9</v>
      </c>
      <c r="H123" s="19">
        <f t="shared" si="48"/>
        <v>2006.3040000000001</v>
      </c>
    </row>
    <row r="124" spans="1:11" s="28" customFormat="1" ht="18" customHeight="1" x14ac:dyDescent="0.3">
      <c r="A124" s="8" t="s">
        <v>81</v>
      </c>
      <c r="B124" s="18">
        <v>632.94951700000001</v>
      </c>
      <c r="C124" s="18">
        <v>97.956000000000003</v>
      </c>
      <c r="D124" s="18">
        <f>B124+C124</f>
        <v>730.90551700000003</v>
      </c>
      <c r="E124" s="9">
        <v>1656</v>
      </c>
      <c r="F124" s="18">
        <v>1210.386</v>
      </c>
      <c r="G124" s="18">
        <v>7.78</v>
      </c>
      <c r="H124" s="20">
        <f>F124+G124</f>
        <v>1218.1659999999999</v>
      </c>
    </row>
    <row r="125" spans="1:11" s="28" customFormat="1" ht="16.5" customHeight="1" x14ac:dyDescent="0.3">
      <c r="A125" s="10" t="s">
        <v>6</v>
      </c>
      <c r="B125" s="19">
        <f>B124</f>
        <v>632.94951700000001</v>
      </c>
      <c r="C125" s="19">
        <f t="shared" si="47"/>
        <v>97.956000000000003</v>
      </c>
      <c r="D125" s="19">
        <f>D124</f>
        <v>730.90551700000003</v>
      </c>
      <c r="E125" s="11">
        <f>E124</f>
        <v>1656</v>
      </c>
      <c r="F125" s="19">
        <f>F124</f>
        <v>1210.386</v>
      </c>
      <c r="G125" s="19">
        <f t="shared" ref="G125:H125" si="49">G124</f>
        <v>7.78</v>
      </c>
      <c r="H125" s="19">
        <f t="shared" si="49"/>
        <v>1218.1659999999999</v>
      </c>
    </row>
    <row r="126" spans="1:11" s="28" customFormat="1" ht="20.25" customHeight="1" x14ac:dyDescent="0.3">
      <c r="A126" s="42" t="s">
        <v>68</v>
      </c>
      <c r="B126" s="43"/>
      <c r="C126" s="43"/>
      <c r="D126" s="43"/>
      <c r="E126" s="43"/>
      <c r="F126" s="43"/>
      <c r="G126" s="43"/>
      <c r="H126" s="44"/>
    </row>
    <row r="127" spans="1:11" s="28" customFormat="1" ht="36.75" customHeight="1" x14ac:dyDescent="0.3">
      <c r="A127" s="8" t="s">
        <v>24</v>
      </c>
      <c r="B127" s="18">
        <v>501.45698900000002</v>
      </c>
      <c r="C127" s="18">
        <v>97.957999999999998</v>
      </c>
      <c r="D127" s="18">
        <f>B127+C127</f>
        <v>599.41498899999999</v>
      </c>
      <c r="E127" s="9">
        <v>5640</v>
      </c>
      <c r="F127" s="18">
        <v>3380.672</v>
      </c>
      <c r="G127" s="18">
        <v>26.56</v>
      </c>
      <c r="H127" s="20">
        <f>F127+G127</f>
        <v>3407.232</v>
      </c>
    </row>
    <row r="128" spans="1:11" s="28" customFormat="1" ht="13.8" x14ac:dyDescent="0.3">
      <c r="A128" s="10" t="s">
        <v>6</v>
      </c>
      <c r="B128" s="19">
        <f>B127</f>
        <v>501.45698900000002</v>
      </c>
      <c r="C128" s="19">
        <f t="shared" ref="C128:H128" si="50">C127</f>
        <v>97.957999999999998</v>
      </c>
      <c r="D128" s="19">
        <f t="shared" si="50"/>
        <v>599.41498899999999</v>
      </c>
      <c r="E128" s="19">
        <f t="shared" si="50"/>
        <v>5640</v>
      </c>
      <c r="F128" s="19">
        <f t="shared" si="50"/>
        <v>3380.672</v>
      </c>
      <c r="G128" s="19">
        <f t="shared" si="50"/>
        <v>26.56</v>
      </c>
      <c r="H128" s="19">
        <f t="shared" si="50"/>
        <v>3407.232</v>
      </c>
    </row>
    <row r="129" spans="1:11" s="4" customFormat="1" ht="24" customHeight="1" x14ac:dyDescent="0.3">
      <c r="A129" s="39" t="s">
        <v>9</v>
      </c>
      <c r="B129" s="40"/>
      <c r="C129" s="40"/>
      <c r="D129" s="40"/>
      <c r="E129" s="40"/>
      <c r="F129" s="40"/>
      <c r="G129" s="40"/>
      <c r="H129" s="41"/>
    </row>
    <row r="130" spans="1:11" s="4" customFormat="1" ht="105.6" x14ac:dyDescent="0.3">
      <c r="A130" s="8" t="s">
        <v>56</v>
      </c>
      <c r="B130" s="18">
        <v>14449.83</v>
      </c>
      <c r="C130" s="18">
        <v>12744.92</v>
      </c>
      <c r="D130" s="18">
        <f>B130+C130-0.0001</f>
        <v>27194.749899999999</v>
      </c>
      <c r="E130" s="9">
        <v>120</v>
      </c>
      <c r="F130" s="18">
        <f>D130*E130/1000</f>
        <v>3263.3699879999999</v>
      </c>
      <c r="G130" s="18">
        <v>244.04</v>
      </c>
      <c r="H130" s="20">
        <f>F130+G130-0.01</f>
        <v>3507.3999879999997</v>
      </c>
      <c r="K130" s="34">
        <f>H130+H132+H134</f>
        <v>5947.9643880000012</v>
      </c>
    </row>
    <row r="131" spans="1:11" s="4" customFormat="1" ht="13.8" x14ac:dyDescent="0.3">
      <c r="A131" s="10" t="s">
        <v>6</v>
      </c>
      <c r="B131" s="19">
        <f t="shared" ref="B131:H131" si="51">B130</f>
        <v>14449.83</v>
      </c>
      <c r="C131" s="19">
        <f t="shared" si="51"/>
        <v>12744.92</v>
      </c>
      <c r="D131" s="19">
        <f t="shared" si="51"/>
        <v>27194.749899999999</v>
      </c>
      <c r="E131" s="11">
        <f t="shared" si="51"/>
        <v>120</v>
      </c>
      <c r="F131" s="19">
        <f t="shared" si="51"/>
        <v>3263.3699879999999</v>
      </c>
      <c r="G131" s="19">
        <f t="shared" si="51"/>
        <v>244.04</v>
      </c>
      <c r="H131" s="21">
        <f t="shared" si="51"/>
        <v>3507.3999879999997</v>
      </c>
    </row>
    <row r="132" spans="1:11" s="4" customFormat="1" ht="132" x14ac:dyDescent="0.3">
      <c r="A132" s="8" t="s">
        <v>10</v>
      </c>
      <c r="B132" s="18">
        <v>15128</v>
      </c>
      <c r="C132" s="18">
        <v>12745.69</v>
      </c>
      <c r="D132" s="18">
        <f>B132+C132-0.01</f>
        <v>27873.680000000004</v>
      </c>
      <c r="E132" s="9">
        <v>80</v>
      </c>
      <c r="F132" s="18">
        <f>D132*E132/1000+0.01</f>
        <v>2229.9044000000008</v>
      </c>
      <c r="G132" s="18">
        <v>162.69</v>
      </c>
      <c r="H132" s="20">
        <f>F132+G132+0.01</f>
        <v>2392.6044000000011</v>
      </c>
    </row>
    <row r="133" spans="1:11" s="4" customFormat="1" ht="13.8" x14ac:dyDescent="0.3">
      <c r="A133" s="30" t="s">
        <v>6</v>
      </c>
      <c r="B133" s="31">
        <f t="shared" ref="B133:H133" si="52">B132</f>
        <v>15128</v>
      </c>
      <c r="C133" s="31">
        <f t="shared" si="52"/>
        <v>12745.69</v>
      </c>
      <c r="D133" s="31">
        <f t="shared" si="52"/>
        <v>27873.680000000004</v>
      </c>
      <c r="E133" s="32">
        <f t="shared" si="52"/>
        <v>80</v>
      </c>
      <c r="F133" s="31">
        <f t="shared" si="52"/>
        <v>2229.9044000000008</v>
      </c>
      <c r="G133" s="31">
        <f t="shared" si="52"/>
        <v>162.69</v>
      </c>
      <c r="H133" s="33">
        <f t="shared" si="52"/>
        <v>2392.6044000000011</v>
      </c>
    </row>
    <row r="134" spans="1:11" s="4" customFormat="1" ht="39.6" x14ac:dyDescent="0.3">
      <c r="A134" s="8" t="s">
        <v>47</v>
      </c>
      <c r="B134" s="18">
        <v>0</v>
      </c>
      <c r="C134" s="18">
        <v>3197.6</v>
      </c>
      <c r="D134" s="18">
        <f>B134+C134</f>
        <v>3197.6</v>
      </c>
      <c r="E134" s="9">
        <v>15</v>
      </c>
      <c r="F134" s="18">
        <v>47.96</v>
      </c>
      <c r="G134" s="18">
        <v>0</v>
      </c>
      <c r="H134" s="20">
        <f>F134+G134</f>
        <v>47.96</v>
      </c>
    </row>
    <row r="135" spans="1:11" s="4" customFormat="1" thickBot="1" x14ac:dyDescent="0.35">
      <c r="A135" s="24" t="s">
        <v>6</v>
      </c>
      <c r="B135" s="25">
        <f t="shared" ref="B135:H135" si="53">B134</f>
        <v>0</v>
      </c>
      <c r="C135" s="25">
        <f t="shared" si="53"/>
        <v>3197.6</v>
      </c>
      <c r="D135" s="25">
        <f t="shared" si="53"/>
        <v>3197.6</v>
      </c>
      <c r="E135" s="26">
        <f t="shared" si="53"/>
        <v>15</v>
      </c>
      <c r="F135" s="25">
        <f t="shared" si="53"/>
        <v>47.96</v>
      </c>
      <c r="G135" s="25">
        <f t="shared" si="53"/>
        <v>0</v>
      </c>
      <c r="H135" s="27">
        <f t="shared" si="53"/>
        <v>47.96</v>
      </c>
    </row>
  </sheetData>
  <mergeCells count="28">
    <mergeCell ref="A13:H13"/>
    <mergeCell ref="A14:H14"/>
    <mergeCell ref="F1:H1"/>
    <mergeCell ref="F2:H2"/>
    <mergeCell ref="F3:H3"/>
    <mergeCell ref="F4:H4"/>
    <mergeCell ref="A12:H12"/>
    <mergeCell ref="F5:H5"/>
    <mergeCell ref="F6:H6"/>
    <mergeCell ref="F7:H7"/>
    <mergeCell ref="F9:H9"/>
    <mergeCell ref="F8:H8"/>
    <mergeCell ref="A44:H44"/>
    <mergeCell ref="A51:H51"/>
    <mergeCell ref="A108:H108"/>
    <mergeCell ref="A129:H129"/>
    <mergeCell ref="A39:H39"/>
    <mergeCell ref="A52:H52"/>
    <mergeCell ref="A77:H77"/>
    <mergeCell ref="A109:H109"/>
    <mergeCell ref="A126:H126"/>
    <mergeCell ref="A98:H98"/>
    <mergeCell ref="A101:H101"/>
    <mergeCell ref="A18:H18"/>
    <mergeCell ref="A21:H21"/>
    <mergeCell ref="A24:H24"/>
    <mergeCell ref="A27:H27"/>
    <mergeCell ref="A32:H32"/>
  </mergeCells>
  <printOptions horizontalCentered="1"/>
  <pageMargins left="0" right="0" top="0.19685039370078741" bottom="0" header="0.31496062992125984" footer="0.31496062992125984"/>
  <pageSetup paperSize="9" scale="99" orientation="landscape" r:id="rId1"/>
  <rowBreaks count="1" manualBreakCount="1">
    <brk id="8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2021-01-13T13:39:09Z</cp:lastPrinted>
  <dcterms:created xsi:type="dcterms:W3CDTF">2016-08-22T05:52:48Z</dcterms:created>
  <dcterms:modified xsi:type="dcterms:W3CDTF">2021-01-13T13:39:20Z</dcterms:modified>
</cp:coreProperties>
</file>